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S\Desktop\ข้อมูลศบก.ล่าสุด-ปี59\ศบก.-ปี59-สสว.ปรับ\"/>
    </mc:Choice>
  </mc:AlternateContent>
  <bookViews>
    <workbookView xWindow="0" yWindow="0" windowWidth="28800" windowHeight="12450"/>
  </bookViews>
  <sheets>
    <sheet name="C-1-1- 2559" sheetId="1" r:id="rId1"/>
  </sheets>
  <definedNames>
    <definedName name="_xlnm.Print_Area" localSheetId="0">'C-1-1- 2559'!$A$1:$T$57</definedName>
    <definedName name="_xlnm.Print_Titles" localSheetId="0">'C-1-1- 2559'!$3:$5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50" i="1"/>
  <c r="L49" i="1"/>
  <c r="L48" i="1"/>
  <c r="R43" i="1"/>
  <c r="R41" i="1"/>
  <c r="R39" i="1"/>
  <c r="N39" i="1"/>
  <c r="R38" i="1"/>
  <c r="N38" i="1"/>
  <c r="R37" i="1"/>
  <c r="N37" i="1"/>
  <c r="R36" i="1"/>
  <c r="N36" i="1"/>
  <c r="R35" i="1"/>
  <c r="R34" i="1"/>
  <c r="R32" i="1"/>
  <c r="R31" i="1"/>
  <c r="R29" i="1"/>
  <c r="R28" i="1"/>
  <c r="R27" i="1"/>
  <c r="R26" i="1"/>
  <c r="R25" i="1"/>
  <c r="L22" i="1"/>
  <c r="N28" i="1"/>
  <c r="N27" i="1"/>
  <c r="N26" i="1"/>
  <c r="N25" i="1"/>
  <c r="L46" i="1"/>
  <c r="L47" i="1"/>
  <c r="J49" i="1"/>
  <c r="I55" i="1"/>
  <c r="E55" i="1"/>
  <c r="D55" i="1"/>
  <c r="C55" i="1"/>
  <c r="B55" i="1"/>
  <c r="S54" i="1"/>
  <c r="T54" i="1" s="1"/>
  <c r="L52" i="1"/>
  <c r="O51" i="1"/>
  <c r="P51" i="1" s="1"/>
  <c r="G51" i="1"/>
  <c r="S47" i="1"/>
  <c r="O47" i="1"/>
  <c r="P47" i="1" s="1"/>
  <c r="M47" i="1"/>
  <c r="N47" i="1" s="1"/>
  <c r="I47" i="1"/>
  <c r="G47" i="1"/>
  <c r="G45" i="1" s="1"/>
  <c r="E47" i="1"/>
  <c r="D47" i="1"/>
  <c r="C47" i="1"/>
  <c r="C45" i="1" s="1"/>
  <c r="B47" i="1"/>
  <c r="S45" i="1"/>
  <c r="O45" i="1"/>
  <c r="M45" i="1"/>
  <c r="N45" i="1" s="1"/>
  <c r="I45" i="1"/>
  <c r="E45" i="1"/>
  <c r="D45" i="1"/>
  <c r="B45" i="1"/>
  <c r="L19" i="1"/>
  <c r="L20" i="1"/>
  <c r="L18" i="1"/>
  <c r="L16" i="1"/>
  <c r="L15" i="1"/>
  <c r="Q8" i="1"/>
  <c r="P45" i="1" l="1"/>
  <c r="I8" i="1"/>
  <c r="R8" i="1" s="1"/>
  <c r="C8" i="1"/>
  <c r="D8" i="1"/>
  <c r="B8" i="1"/>
  <c r="E14" i="1"/>
  <c r="O21" i="1"/>
  <c r="O55" i="1" s="1"/>
  <c r="P55" i="1" s="1"/>
  <c r="Q53" i="1"/>
  <c r="P53" i="1"/>
  <c r="O53" i="1"/>
  <c r="N53" i="1"/>
  <c r="M53" i="1"/>
  <c r="I53" i="1"/>
  <c r="H53" i="1"/>
  <c r="G53" i="1"/>
  <c r="F53" i="1"/>
  <c r="E53" i="1"/>
  <c r="K53" i="1" s="1"/>
  <c r="B53" i="1"/>
  <c r="C53" i="1"/>
  <c r="D54" i="1"/>
  <c r="D53" i="1" s="1"/>
  <c r="K54" i="1"/>
  <c r="J54" i="1" s="1"/>
  <c r="Q51" i="1"/>
  <c r="I51" i="1"/>
  <c r="Q21" i="1"/>
  <c r="M21" i="1"/>
  <c r="M55" i="1" s="1"/>
  <c r="N55" i="1" s="1"/>
  <c r="I21" i="1"/>
  <c r="G21" i="1"/>
  <c r="G55" i="1" s="1"/>
  <c r="E21" i="1"/>
  <c r="Q17" i="1"/>
  <c r="O17" i="1"/>
  <c r="M17" i="1"/>
  <c r="S17" i="1" s="1"/>
  <c r="I17" i="1"/>
  <c r="G17" i="1"/>
  <c r="E17" i="1"/>
  <c r="Q14" i="1"/>
  <c r="O14" i="1"/>
  <c r="M14" i="1"/>
  <c r="I14" i="1"/>
  <c r="G14" i="1"/>
  <c r="Q6" i="1"/>
  <c r="O6" i="1"/>
  <c r="M6" i="1"/>
  <c r="G6" i="1"/>
  <c r="E6" i="1"/>
  <c r="R21" i="1" l="1"/>
  <c r="Q55" i="1"/>
  <c r="R55" i="1" s="1"/>
  <c r="S53" i="1"/>
  <c r="T53" i="1" s="1"/>
  <c r="P17" i="1"/>
  <c r="R17" i="1"/>
  <c r="P6" i="1"/>
  <c r="L53" i="1"/>
  <c r="I6" i="1"/>
  <c r="K51" i="1"/>
  <c r="H51" i="1" s="1"/>
  <c r="P14" i="1"/>
  <c r="R51" i="1"/>
  <c r="N6" i="1"/>
  <c r="R14" i="1"/>
  <c r="K17" i="1"/>
  <c r="N21" i="1"/>
  <c r="S51" i="1"/>
  <c r="R6" i="1"/>
  <c r="N14" i="1"/>
  <c r="P21" i="1"/>
  <c r="J53" i="1"/>
  <c r="R53" i="1"/>
  <c r="S21" i="1"/>
  <c r="S55" i="1" s="1"/>
  <c r="T17" i="1"/>
  <c r="N17" i="1"/>
  <c r="J51" i="1" l="1"/>
  <c r="T51" i="1"/>
  <c r="J17" i="1"/>
  <c r="H17" i="1"/>
  <c r="F17" i="1"/>
  <c r="S52" i="1" l="1"/>
  <c r="R52" i="1"/>
  <c r="P52" i="1"/>
  <c r="K52" i="1"/>
  <c r="T52" i="1" s="1"/>
  <c r="S50" i="1"/>
  <c r="R50" i="1"/>
  <c r="K50" i="1"/>
  <c r="J50" i="1" s="1"/>
  <c r="S49" i="1"/>
  <c r="K49" i="1"/>
  <c r="S48" i="1"/>
  <c r="P48" i="1"/>
  <c r="N48" i="1"/>
  <c r="K48" i="1"/>
  <c r="S46" i="1"/>
  <c r="R46" i="1"/>
  <c r="K46" i="1"/>
  <c r="S44" i="1"/>
  <c r="K44" i="1"/>
  <c r="S43" i="1"/>
  <c r="K43" i="1"/>
  <c r="F43" i="1" s="1"/>
  <c r="S42" i="1"/>
  <c r="R42" i="1"/>
  <c r="K42" i="1"/>
  <c r="S41" i="1"/>
  <c r="K41" i="1"/>
  <c r="J41" i="1"/>
  <c r="S40" i="1"/>
  <c r="R40" i="1"/>
  <c r="K40" i="1"/>
  <c r="S39" i="1"/>
  <c r="K39" i="1"/>
  <c r="S38" i="1"/>
  <c r="K38" i="1"/>
  <c r="S37" i="1"/>
  <c r="K37" i="1"/>
  <c r="S36" i="1"/>
  <c r="K36" i="1"/>
  <c r="S35" i="1"/>
  <c r="N35" i="1"/>
  <c r="K35" i="1"/>
  <c r="S34" i="1"/>
  <c r="N34" i="1"/>
  <c r="K34" i="1"/>
  <c r="H34" i="1" s="1"/>
  <c r="S33" i="1"/>
  <c r="R33" i="1"/>
  <c r="N33" i="1"/>
  <c r="K33" i="1"/>
  <c r="J33" i="1" s="1"/>
  <c r="S32" i="1"/>
  <c r="N32" i="1"/>
  <c r="K32" i="1"/>
  <c r="F32" i="1" s="1"/>
  <c r="S31" i="1"/>
  <c r="K31" i="1"/>
  <c r="S30" i="1"/>
  <c r="R30" i="1"/>
  <c r="N30" i="1"/>
  <c r="K30" i="1"/>
  <c r="S29" i="1"/>
  <c r="N29" i="1"/>
  <c r="K29" i="1"/>
  <c r="S28" i="1"/>
  <c r="K28" i="1"/>
  <c r="S27" i="1"/>
  <c r="K27" i="1"/>
  <c r="S26" i="1"/>
  <c r="K26" i="1"/>
  <c r="S25" i="1"/>
  <c r="K25" i="1"/>
  <c r="S24" i="1"/>
  <c r="R24" i="1"/>
  <c r="N24" i="1"/>
  <c r="K24" i="1"/>
  <c r="S23" i="1"/>
  <c r="R23" i="1"/>
  <c r="N23" i="1"/>
  <c r="K23" i="1"/>
  <c r="S22" i="1"/>
  <c r="R22" i="1"/>
  <c r="P22" i="1"/>
  <c r="N22" i="1"/>
  <c r="K22" i="1"/>
  <c r="S20" i="1"/>
  <c r="P20" i="1"/>
  <c r="N20" i="1"/>
  <c r="K20" i="1"/>
  <c r="J20" i="1" s="1"/>
  <c r="S19" i="1"/>
  <c r="T19" i="1" s="1"/>
  <c r="R19" i="1"/>
  <c r="P19" i="1"/>
  <c r="N19" i="1"/>
  <c r="K19" i="1"/>
  <c r="J19" i="1" s="1"/>
  <c r="S18" i="1"/>
  <c r="T18" i="1" s="1"/>
  <c r="R18" i="1"/>
  <c r="P18" i="1"/>
  <c r="N18" i="1"/>
  <c r="K18" i="1"/>
  <c r="F18" i="1" s="1"/>
  <c r="H18" i="1"/>
  <c r="S16" i="1"/>
  <c r="P16" i="1"/>
  <c r="N16" i="1"/>
  <c r="K16" i="1"/>
  <c r="J16" i="1" s="1"/>
  <c r="S15" i="1"/>
  <c r="R15" i="1"/>
  <c r="P15" i="1"/>
  <c r="N15" i="1"/>
  <c r="K15" i="1"/>
  <c r="J15" i="1" s="1"/>
  <c r="K13" i="1"/>
  <c r="L13" i="1" s="1"/>
  <c r="K12" i="1"/>
  <c r="K11" i="1"/>
  <c r="L11" i="1" s="1"/>
  <c r="J11" i="1"/>
  <c r="S10" i="1"/>
  <c r="R10" i="1"/>
  <c r="K10" i="1"/>
  <c r="S9" i="1"/>
  <c r="R9" i="1"/>
  <c r="K9" i="1"/>
  <c r="S7" i="1"/>
  <c r="N7" i="1"/>
  <c r="K7" i="1"/>
  <c r="H7" i="1" s="1"/>
  <c r="J7" i="1"/>
  <c r="F7" i="1"/>
  <c r="H48" i="1" l="1"/>
  <c r="K47" i="1"/>
  <c r="J30" i="1"/>
  <c r="H30" i="1"/>
  <c r="J23" i="1"/>
  <c r="H23" i="1"/>
  <c r="T24" i="1"/>
  <c r="H24" i="1"/>
  <c r="J25" i="1"/>
  <c r="H25" i="1"/>
  <c r="J27" i="1"/>
  <c r="H27" i="1"/>
  <c r="J29" i="1"/>
  <c r="H29" i="1"/>
  <c r="J36" i="1"/>
  <c r="H36" i="1"/>
  <c r="J38" i="1"/>
  <c r="H38" i="1"/>
  <c r="J40" i="1"/>
  <c r="H40" i="1"/>
  <c r="F41" i="1"/>
  <c r="H41" i="1"/>
  <c r="F44" i="1"/>
  <c r="H44" i="1"/>
  <c r="T33" i="1"/>
  <c r="J35" i="1"/>
  <c r="H35" i="1"/>
  <c r="J31" i="1"/>
  <c r="H31" i="1"/>
  <c r="J26" i="1"/>
  <c r="H26" i="1"/>
  <c r="J28" i="1"/>
  <c r="H28" i="1"/>
  <c r="J32" i="1"/>
  <c r="H32" i="1"/>
  <c r="F33" i="1"/>
  <c r="H33" i="1"/>
  <c r="J37" i="1"/>
  <c r="H37" i="1"/>
  <c r="J39" i="1"/>
  <c r="H39" i="1"/>
  <c r="F42" i="1"/>
  <c r="H42" i="1"/>
  <c r="J43" i="1"/>
  <c r="H43" i="1"/>
  <c r="F16" i="1"/>
  <c r="J18" i="1"/>
  <c r="J46" i="1"/>
  <c r="F25" i="1"/>
  <c r="F26" i="1"/>
  <c r="F27" i="1"/>
  <c r="F28" i="1"/>
  <c r="F29" i="1"/>
  <c r="T29" i="1"/>
  <c r="F35" i="1"/>
  <c r="T35" i="1"/>
  <c r="H15" i="1"/>
  <c r="H16" i="1"/>
  <c r="T16" i="1"/>
  <c r="F19" i="1"/>
  <c r="F31" i="1"/>
  <c r="T34" i="1"/>
  <c r="T42" i="1"/>
  <c r="T50" i="1"/>
  <c r="T9" i="1"/>
  <c r="S8" i="1"/>
  <c r="T10" i="1"/>
  <c r="L10" i="1"/>
  <c r="J9" i="1"/>
  <c r="L9" i="1"/>
  <c r="K8" i="1"/>
  <c r="J12" i="1"/>
  <c r="L12" i="1"/>
  <c r="T46" i="1"/>
  <c r="K6" i="1"/>
  <c r="J13" i="1"/>
  <c r="F15" i="1"/>
  <c r="K14" i="1"/>
  <c r="T15" i="1"/>
  <c r="S14" i="1"/>
  <c r="J22" i="1"/>
  <c r="K21" i="1"/>
  <c r="T22" i="1"/>
  <c r="T32" i="1"/>
  <c r="T40" i="1"/>
  <c r="J42" i="1"/>
  <c r="T20" i="1"/>
  <c r="T48" i="1"/>
  <c r="H19" i="1"/>
  <c r="F20" i="1"/>
  <c r="F22" i="1"/>
  <c r="F24" i="1"/>
  <c r="H52" i="1"/>
  <c r="T7" i="1"/>
  <c r="H20" i="1"/>
  <c r="H22" i="1"/>
  <c r="F23" i="1"/>
  <c r="J24" i="1"/>
  <c r="F30" i="1"/>
  <c r="F34" i="1"/>
  <c r="F36" i="1"/>
  <c r="F37" i="1"/>
  <c r="F38" i="1"/>
  <c r="F39" i="1"/>
  <c r="F48" i="1"/>
  <c r="J52" i="1"/>
  <c r="T23" i="1"/>
  <c r="T30" i="1"/>
  <c r="J10" i="1"/>
  <c r="J34" i="1"/>
  <c r="K55" i="1" l="1"/>
  <c r="F55" i="1" s="1"/>
  <c r="J47" i="1"/>
  <c r="K45" i="1"/>
  <c r="F47" i="1"/>
  <c r="T47" i="1"/>
  <c r="H47" i="1"/>
  <c r="J55" i="1"/>
  <c r="T55" i="1"/>
  <c r="T8" i="1"/>
  <c r="T14" i="1"/>
  <c r="S6" i="1"/>
  <c r="F21" i="1"/>
  <c r="J21" i="1"/>
  <c r="H21" i="1"/>
  <c r="T21" i="1"/>
  <c r="J14" i="1"/>
  <c r="H14" i="1"/>
  <c r="F14" i="1"/>
  <c r="H6" i="1"/>
  <c r="J6" i="1"/>
  <c r="F6" i="1"/>
  <c r="J8" i="1"/>
  <c r="L8" i="1"/>
  <c r="D22" i="1"/>
  <c r="B22" i="1"/>
  <c r="H55" i="1" l="1"/>
  <c r="L55" i="1"/>
  <c r="H45" i="1"/>
  <c r="F45" i="1"/>
  <c r="J45" i="1"/>
  <c r="T45" i="1"/>
  <c r="L45" i="1"/>
  <c r="T6" i="1"/>
  <c r="D48" i="1"/>
  <c r="D16" i="1"/>
  <c r="B7" i="1"/>
  <c r="B48" i="1"/>
  <c r="B16" i="1"/>
  <c r="B15" i="1" l="1"/>
  <c r="D19" i="1"/>
  <c r="D18" i="1"/>
  <c r="B20" i="1"/>
  <c r="B19" i="1"/>
  <c r="B18" i="1"/>
  <c r="D15" i="1" l="1"/>
  <c r="D52" i="1" l="1"/>
  <c r="D7" i="1" l="1"/>
  <c r="L7" i="1" s="1"/>
  <c r="D20" i="1"/>
  <c r="C51" i="1" l="1"/>
  <c r="D51" i="1"/>
  <c r="L51" i="1" s="1"/>
  <c r="C21" i="1"/>
  <c r="D21" i="1"/>
  <c r="L21" i="1" s="1"/>
  <c r="C17" i="1"/>
  <c r="D17" i="1"/>
  <c r="L17" i="1" s="1"/>
  <c r="C14" i="1"/>
  <c r="D14" i="1"/>
  <c r="L14" i="1" s="1"/>
  <c r="C6" i="1"/>
  <c r="D6" i="1"/>
  <c r="B52" i="1"/>
  <c r="L6" i="1" l="1"/>
  <c r="B14" i="1"/>
  <c r="B21" i="1"/>
  <c r="B51" i="1"/>
  <c r="B6" i="1"/>
  <c r="B17" i="1" l="1"/>
</calcChain>
</file>

<file path=xl/sharedStrings.xml><?xml version="1.0" encoding="utf-8"?>
<sst xmlns="http://schemas.openxmlformats.org/spreadsheetml/2006/main" count="85" uniqueCount="81">
  <si>
    <t>ตารางที่ C.1-1-1 การรับเข้าของนักศึกษาในหลักสูตรระดับปริญญาตรี  ปีการศึกษา 2559</t>
  </si>
  <si>
    <t>(ข้อมูลประกอบตาราง AUN-QA 8-1 ระดับหลักสูตร)</t>
  </si>
  <si>
    <t>สำนักวิชา/หลักสูตร</t>
  </si>
  <si>
    <t>จำนวนผู้สมัคร 
(No. 
Applied)</t>
  </si>
  <si>
    <t>จำนวน
ที่ประกาศรับตามแผน
(No. Offered)</t>
  </si>
  <si>
    <t>จำนวน
ผู้มีสิทธิเข้าศึกษา 
(No.
Admitted)
(1)</t>
  </si>
  <si>
    <t>นักศึกษาที่ลงทะเบียน
จำแนกตามประเภทการรับ</t>
  </si>
  <si>
    <t>รวม</t>
  </si>
  <si>
    <t>โควตา*</t>
  </si>
  <si>
    <t>Admissions</t>
  </si>
  <si>
    <t>อื่น ๆ**</t>
  </si>
  <si>
    <t>จำนวน
(2)</t>
  </si>
  <si>
    <t>ร้อยละ
(2/5)x100</t>
  </si>
  <si>
    <t>จำนวน
(3)</t>
  </si>
  <si>
    <t>ร้อยละ
(3/5)x100</t>
  </si>
  <si>
    <t>จำนวน
(4)</t>
  </si>
  <si>
    <t>ร้อยละ
(4/5)x100</t>
  </si>
  <si>
    <t>จำนวน
(5=2+3+4)</t>
  </si>
  <si>
    <t>ร้อยละ
(5/1)x100</t>
  </si>
  <si>
    <t>จำนวน
(6)</t>
  </si>
  <si>
    <t>ร้อยละ
(6/2)x100</t>
  </si>
  <si>
    <t>จำนวน
(7)</t>
  </si>
  <si>
    <t>ร้อยละ
(7/3)x100</t>
  </si>
  <si>
    <t>จำนวน
(8)</t>
  </si>
  <si>
    <t>ร้อยละ
(8/4)x100</t>
  </si>
  <si>
    <t>จำนวน
(9=6+7+8)</t>
  </si>
  <si>
    <t>ร้อยละ
(9/5)x100</t>
  </si>
  <si>
    <t>1. วิทยาศาสตร์</t>
  </si>
  <si>
    <t>1) วิทยาศาสตร์การกีฬา</t>
  </si>
  <si>
    <t>2) วิทยาศาสตรบัณฑิต
      (Honors Program)</t>
  </si>
  <si>
    <t xml:space="preserve">   - Honors Program</t>
  </si>
  <si>
    <t xml:space="preserve">   - เคมี (Honors Program)</t>
  </si>
  <si>
    <t xml:space="preserve">   - ชีววิทยา (Honors Program)</t>
  </si>
  <si>
    <t xml:space="preserve">   - คณิตศาสตร์ (Honors Program)</t>
  </si>
  <si>
    <t xml:space="preserve">   - ฟิสิกส์ (Honors Program)</t>
  </si>
  <si>
    <t xml:space="preserve">2. เทคโนโลยีสังคม  </t>
  </si>
  <si>
    <t>1) ยังไม่สังกัดหลักสูตร-เทคโนโลยีสารสนเทศ</t>
  </si>
  <si>
    <t>2) การจัดการ</t>
  </si>
  <si>
    <t>3. เทคโนโลยีการเกษตร</t>
  </si>
  <si>
    <t>1) เทคโนโลยีการผลิตพืช</t>
  </si>
  <si>
    <t>2) เทคโนโลยีการผลิตสัตว์</t>
  </si>
  <si>
    <t>3) เทคโนโลยีอาหาร</t>
  </si>
  <si>
    <t>4. วิศวกรรมศาสตร์</t>
  </si>
  <si>
    <t>1) ยังไม่สังกัดสาขา-วิศวกรรมศาสตร์</t>
  </si>
  <si>
    <t>2) วิศวกรรมการผลิต</t>
  </si>
  <si>
    <t>3) วิศวกรรมเกษตรและอาหาร</t>
  </si>
  <si>
    <t>4) วิศวกรรมขนส่งและโลจิสติกส์</t>
  </si>
  <si>
    <t>5) วิศวกรรมคอมพิวเตอร์</t>
  </si>
  <si>
    <t>6) วิศวกรรมเคมี</t>
  </si>
  <si>
    <t>7) วิศวกรรมเครื่องกล</t>
  </si>
  <si>
    <t>8) วิศวกรรมเซรามิก</t>
  </si>
  <si>
    <t>9) วิศวกรรมโทรคมนาคม</t>
  </si>
  <si>
    <t>10) วิศวกรรมพอลิเมอร์</t>
  </si>
  <si>
    <t>11) วิศวกรรมไฟฟ้า</t>
  </si>
  <si>
    <t>12) วิศวกรรมโยธา</t>
  </si>
  <si>
    <t>13) วิศวกรรมโลหการ</t>
  </si>
  <si>
    <t>14) วิศวกรรมสิ่งแวดล้อม</t>
  </si>
  <si>
    <t>15) วิศวกรรมอุตสาหการ</t>
  </si>
  <si>
    <t>16) เทคโนโลยีธรณี</t>
  </si>
  <si>
    <t>17) วิศวกรรมอิเล็กทรอนิกส์</t>
  </si>
  <si>
    <t>18) วิศวกรรมยานยนต์</t>
  </si>
  <si>
    <t>19) วิศวกรรมเมคคาทรอนิกส์</t>
  </si>
  <si>
    <t>20) วิศวกรรมอากาศยาน</t>
  </si>
  <si>
    <t>21) วิศวกรรมธรณี</t>
  </si>
  <si>
    <t>22) วิศวกรรมการออกแบบผลิตภัณฑ์</t>
  </si>
  <si>
    <t>23) วิศวกรรมเครื่องมือ</t>
  </si>
  <si>
    <t>5. แพทยศาสตร์</t>
  </si>
  <si>
    <t>1) กลุ่มสาขาวิชาแพทยศาสตร์</t>
  </si>
  <si>
    <t>2) กลุ่มสาขาวิชาสาธารณสุขศาสตร์</t>
  </si>
  <si>
    <t>- ยังไม่สังกัดสาขาสาธารณสุขศาสตร์</t>
  </si>
  <si>
    <t>- อาชีวอนามัยและความปลอดภัย</t>
  </si>
  <si>
    <t>- อนามัยสิ่งแวดล้อม</t>
  </si>
  <si>
    <t>6. พยาบาลศาสตร์</t>
  </si>
  <si>
    <t>1) พยาบาลศาสตร์</t>
  </si>
  <si>
    <t>7. ทันตแพทยศาสตร์</t>
  </si>
  <si>
    <t>1) ทันตแพทยศาสตร์</t>
  </si>
  <si>
    <t>ภาพรวม</t>
  </si>
  <si>
    <t>แหล่งที่มา : ศูนย์บริการการศึกษา</t>
  </si>
  <si>
    <t xml:space="preserve">หมายเหตุ : 1. * โควตา ได้แก่  โควตาโรงเรียน โควตาจังหวัด โควตาผู้มีความสามารถพิเศษ (โควตานักกีฬา โควตาดนตรีและนาฏศิลป์ โควตาเด็กดีมีคุณธรรม และโควตาผู้มีความสามารถด้านวิทยาศาสตร์และเทคโนโลยี)
               2. ** การรับนักศึกษาระบบอื่น ๆ  ได้แก่  
                      1) การรับตรง ได้แก่ หลักสูตรวิทยาศาสตรบัณฑิต (honors program) แพทยศาสตรบัณฑิต พยาบาลศาสตรบัณฑิต  และทันตแพทยศาสตรบัณฑิต
                      2) อื่น ๆ ได้แก่  โควตาผู้พิการ นักศึกษาทุนชายแดนภาคใต้ นักศึกษาขอกลับเข้าศึกษาใหม่ นักศึกษาทุน 84 พรรษาฯ นักศึกษาทุน มทส. ศักยบัณฑิต และนักศึกษาหลักสูตรวิศวกรรมเมคคาทรอนิกส์
                3. การพ้นสถานภาพของนักศึกษานับจากนักศึกษาที่พ้นสถานภาพ เนื่องจากผลการเรียน ลาออก และสาเหตุอื่น ๆ (ได้แก่ นักศึกษาไม่ชำระเงิน/ไม่ลงทะเบียน/เสียชีวิต) โดยอิงตามข้อบังคับ มทส.
                   ว่าด้วยการศึกษาขั้นปริญญาตรี พ.ศ. 2546
                4. การรวบรวมข้อมูลนักศึกษาที่ลงทะเบียนและนักศึกษาที่พ้นสถานภาพจะรวบรวมข้อมูลตลอดทั้งปีการศึกษา
</t>
  </si>
  <si>
    <t>นักศึกษาที่พ้นสถานภาพในชั้นปีที่ 1 ***
จำแนกตามประเภทการรับ</t>
  </si>
  <si>
    <t>ข้อมูล ณ วันที่ 18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</si>
</sst>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;\-"/>
    <numFmt numFmtId="165" formatCode="#,##0.00;;\-"/>
    <numFmt numFmtId="166" formatCode="0.00;;\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.5"/>
      <color theme="1"/>
      <name val="TH SarabunPSK"/>
      <family val="2"/>
    </font>
    <font>
      <sz val="14"/>
      <color rgb="FFFF0000"/>
      <name val="TH SarabunPSK"/>
      <family val="2"/>
    </font>
    <font>
      <sz val="15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98">
    <xf numFmtId="0" fontId="0" fillId="0" borderId="0" xfId="0"/>
    <xf numFmtId="0" fontId="0" fillId="0" borderId="0" xfId="0" applyFont="1"/>
    <xf numFmtId="0" fontId="4" fillId="0" borderId="0" xfId="0" quotePrefix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5" fontId="4" fillId="0" borderId="23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5" fontId="4" fillId="0" borderId="24" xfId="0" applyNumberFormat="1" applyFont="1" applyFill="1" applyBorder="1" applyAlignment="1" applyProtection="1">
      <alignment horizontal="center" vertical="center"/>
    </xf>
    <xf numFmtId="165" fontId="4" fillId="0" borderId="25" xfId="0" applyNumberFormat="1" applyFont="1" applyFill="1" applyBorder="1" applyAlignment="1" applyProtection="1">
      <alignment horizontal="center" vertical="center"/>
    </xf>
    <xf numFmtId="164" fontId="9" fillId="0" borderId="27" xfId="0" applyNumberFormat="1" applyFont="1" applyFill="1" applyBorder="1" applyAlignment="1" applyProtection="1">
      <alignment horizontal="center" vertical="center"/>
    </xf>
    <xf numFmtId="164" fontId="9" fillId="0" borderId="28" xfId="0" applyNumberFormat="1" applyFont="1" applyFill="1" applyBorder="1" applyAlignment="1" applyProtection="1">
      <alignment horizontal="center" vertical="center"/>
    </xf>
    <xf numFmtId="164" fontId="9" fillId="0" borderId="27" xfId="1" applyNumberFormat="1" applyFont="1" applyFill="1" applyBorder="1" applyAlignment="1" applyProtection="1">
      <alignment horizontal="center" vertical="center"/>
    </xf>
    <xf numFmtId="165" fontId="9" fillId="0" borderId="29" xfId="1" applyNumberFormat="1" applyFont="1" applyFill="1" applyBorder="1" applyAlignment="1" applyProtection="1">
      <alignment horizontal="center" vertical="center"/>
    </xf>
    <xf numFmtId="164" fontId="9" fillId="0" borderId="30" xfId="1" applyNumberFormat="1" applyFont="1" applyFill="1" applyBorder="1" applyAlignment="1" applyProtection="1">
      <alignment horizontal="center" vertical="center"/>
    </xf>
    <xf numFmtId="165" fontId="9" fillId="0" borderId="31" xfId="1" applyNumberFormat="1" applyFont="1" applyFill="1" applyBorder="1" applyAlignment="1" applyProtection="1">
      <alignment horizontal="center" vertical="center"/>
    </xf>
    <xf numFmtId="164" fontId="9" fillId="0" borderId="28" xfId="1" applyNumberFormat="1" applyFont="1" applyFill="1" applyBorder="1" applyAlignment="1" applyProtection="1">
      <alignment horizontal="center" vertical="center"/>
    </xf>
    <xf numFmtId="165" fontId="9" fillId="0" borderId="29" xfId="0" applyNumberFormat="1" applyFont="1" applyFill="1" applyBorder="1" applyAlignment="1" applyProtection="1">
      <alignment horizontal="center" vertical="center"/>
    </xf>
    <xf numFmtId="164" fontId="9" fillId="0" borderId="30" xfId="0" applyNumberFormat="1" applyFont="1" applyFill="1" applyBorder="1" applyAlignment="1" applyProtection="1">
      <alignment horizontal="center" vertical="center"/>
    </xf>
    <xf numFmtId="165" fontId="9" fillId="0" borderId="31" xfId="0" applyNumberFormat="1" applyFont="1" applyFill="1" applyBorder="1" applyAlignment="1" applyProtection="1">
      <alignment horizontal="center" vertical="center"/>
    </xf>
    <xf numFmtId="165" fontId="9" fillId="0" borderId="32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left" vertical="center" wrapText="1" indent="1"/>
    </xf>
    <xf numFmtId="164" fontId="9" fillId="0" borderId="34" xfId="0" applyNumberFormat="1" applyFont="1" applyFill="1" applyBorder="1" applyAlignment="1" applyProtection="1">
      <alignment horizontal="center" vertical="center"/>
    </xf>
    <xf numFmtId="164" fontId="9" fillId="0" borderId="35" xfId="0" applyNumberFormat="1" applyFont="1" applyFill="1" applyBorder="1" applyAlignment="1" applyProtection="1">
      <alignment horizontal="center" vertical="center"/>
    </xf>
    <xf numFmtId="164" fontId="9" fillId="0" borderId="36" xfId="0" applyNumberFormat="1" applyFont="1" applyFill="1" applyBorder="1" applyAlignment="1" applyProtection="1">
      <alignment horizontal="center" vertical="center"/>
    </xf>
    <xf numFmtId="164" fontId="9" fillId="0" borderId="34" xfId="1" applyNumberFormat="1" applyFont="1" applyFill="1" applyBorder="1" applyAlignment="1" applyProtection="1">
      <alignment horizontal="center" vertical="center"/>
    </xf>
    <xf numFmtId="165" fontId="9" fillId="0" borderId="37" xfId="1" applyNumberFormat="1" applyFont="1" applyFill="1" applyBorder="1" applyAlignment="1" applyProtection="1">
      <alignment horizontal="center" vertical="center"/>
    </xf>
    <xf numFmtId="164" fontId="9" fillId="0" borderId="38" xfId="1" applyNumberFormat="1" applyFont="1" applyFill="1" applyBorder="1" applyAlignment="1" applyProtection="1">
      <alignment horizontal="center" vertical="center"/>
    </xf>
    <xf numFmtId="165" fontId="9" fillId="0" borderId="39" xfId="1" applyNumberFormat="1" applyFont="1" applyFill="1" applyBorder="1" applyAlignment="1" applyProtection="1">
      <alignment horizontal="center" vertical="center"/>
    </xf>
    <xf numFmtId="165" fontId="9" fillId="0" borderId="37" xfId="0" applyNumberFormat="1" applyFont="1" applyFill="1" applyBorder="1" applyAlignment="1" applyProtection="1">
      <alignment horizontal="center" vertical="center"/>
    </xf>
    <xf numFmtId="164" fontId="9" fillId="0" borderId="39" xfId="0" applyNumberFormat="1" applyFont="1" applyFill="1" applyBorder="1" applyAlignment="1" applyProtection="1">
      <alignment horizontal="center" vertical="center"/>
    </xf>
    <xf numFmtId="164" fontId="9" fillId="0" borderId="38" xfId="0" applyNumberFormat="1" applyFont="1" applyFill="1" applyBorder="1" applyAlignment="1" applyProtection="1">
      <alignment horizontal="center" vertical="center"/>
    </xf>
    <xf numFmtId="165" fontId="9" fillId="0" borderId="37" xfId="0" applyNumberFormat="1" applyFont="1" applyFill="1" applyBorder="1" applyAlignment="1" applyProtection="1">
      <alignment horizontal="right" vertical="center"/>
    </xf>
    <xf numFmtId="165" fontId="9" fillId="0" borderId="40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left" vertical="center" indent="1"/>
    </xf>
    <xf numFmtId="164" fontId="9" fillId="0" borderId="7" xfId="0" applyNumberFormat="1" applyFont="1" applyFill="1" applyBorder="1" applyAlignment="1" applyProtection="1">
      <alignment horizontal="right" vertical="center" shrinkToFit="1"/>
    </xf>
    <xf numFmtId="164" fontId="9" fillId="0" borderId="7" xfId="1" applyNumberFormat="1" applyFont="1" applyFill="1" applyBorder="1" applyAlignment="1" applyProtection="1">
      <alignment horizontal="right" vertical="center"/>
    </xf>
    <xf numFmtId="165" fontId="9" fillId="0" borderId="16" xfId="1" applyNumberFormat="1" applyFont="1" applyFill="1" applyBorder="1" applyAlignment="1" applyProtection="1">
      <alignment horizontal="right" vertical="center"/>
    </xf>
    <xf numFmtId="164" fontId="9" fillId="0" borderId="17" xfId="1" applyNumberFormat="1" applyFont="1" applyFill="1" applyBorder="1" applyAlignment="1" applyProtection="1">
      <alignment horizontal="right" vertical="center"/>
    </xf>
    <xf numFmtId="165" fontId="9" fillId="0" borderId="18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9" fillId="0" borderId="7" xfId="0" applyNumberFormat="1" applyFont="1" applyFill="1" applyBorder="1" applyAlignment="1" applyProtection="1">
      <alignment horizontal="right" vertical="center"/>
    </xf>
    <xf numFmtId="165" fontId="9" fillId="0" borderId="16" xfId="0" applyNumberFormat="1" applyFont="1" applyFill="1" applyBorder="1" applyAlignment="1" applyProtection="1">
      <alignment horizontal="right" vertical="center"/>
    </xf>
    <xf numFmtId="164" fontId="9" fillId="0" borderId="17" xfId="0" applyNumberFormat="1" applyFont="1" applyFill="1" applyBorder="1" applyAlignment="1" applyProtection="1">
      <alignment horizontal="right" vertical="center"/>
    </xf>
    <xf numFmtId="165" fontId="9" fillId="0" borderId="18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5" fontId="9" fillId="0" borderId="21" xfId="0" applyNumberFormat="1" applyFont="1" applyFill="1" applyBorder="1" applyAlignment="1" applyProtection="1">
      <alignment horizontal="right" vertical="center"/>
    </xf>
    <xf numFmtId="0" fontId="9" fillId="0" borderId="34" xfId="0" applyFont="1" applyFill="1" applyBorder="1" applyAlignment="1" applyProtection="1">
      <alignment horizontal="left" vertical="center" indent="1"/>
    </xf>
    <xf numFmtId="164" fontId="9" fillId="0" borderId="34" xfId="0" applyNumberFormat="1" applyFont="1" applyFill="1" applyBorder="1" applyAlignment="1" applyProtection="1">
      <alignment horizontal="right" vertical="center"/>
    </xf>
    <xf numFmtId="164" fontId="9" fillId="0" borderId="35" xfId="0" applyNumberFormat="1" applyFont="1" applyFill="1" applyBorder="1" applyAlignment="1" applyProtection="1">
      <alignment horizontal="right" vertical="center"/>
    </xf>
    <xf numFmtId="164" fontId="9" fillId="0" borderId="36" xfId="0" applyNumberFormat="1" applyFont="1" applyFill="1" applyBorder="1" applyAlignment="1" applyProtection="1">
      <alignment horizontal="right" vertical="center"/>
    </xf>
    <xf numFmtId="164" fontId="9" fillId="0" borderId="34" xfId="1" applyNumberFormat="1" applyFont="1" applyFill="1" applyBorder="1" applyAlignment="1" applyProtection="1">
      <alignment horizontal="right" vertical="center"/>
    </xf>
    <xf numFmtId="165" fontId="9" fillId="0" borderId="37" xfId="1" applyNumberFormat="1" applyFont="1" applyFill="1" applyBorder="1" applyAlignment="1" applyProtection="1">
      <alignment horizontal="right" vertical="center"/>
    </xf>
    <xf numFmtId="164" fontId="9" fillId="0" borderId="38" xfId="1" applyNumberFormat="1" applyFont="1" applyFill="1" applyBorder="1" applyAlignment="1" applyProtection="1">
      <alignment horizontal="right" vertical="center"/>
    </xf>
    <xf numFmtId="165" fontId="9" fillId="0" borderId="39" xfId="1" applyNumberFormat="1" applyFont="1" applyFill="1" applyBorder="1" applyAlignment="1" applyProtection="1">
      <alignment horizontal="right" vertical="center"/>
    </xf>
    <xf numFmtId="164" fontId="9" fillId="0" borderId="36" xfId="1" applyNumberFormat="1" applyFont="1" applyFill="1" applyBorder="1" applyAlignment="1" applyProtection="1">
      <alignment horizontal="right" vertical="center"/>
    </xf>
    <xf numFmtId="164" fontId="9" fillId="0" borderId="38" xfId="0" applyNumberFormat="1" applyFont="1" applyFill="1" applyBorder="1" applyAlignment="1" applyProtection="1">
      <alignment horizontal="right" vertical="center"/>
    </xf>
    <xf numFmtId="165" fontId="9" fillId="0" borderId="39" xfId="0" applyNumberFormat="1" applyFont="1" applyFill="1" applyBorder="1" applyAlignment="1" applyProtection="1">
      <alignment horizontal="right" vertical="center"/>
    </xf>
    <xf numFmtId="165" fontId="9" fillId="0" borderId="40" xfId="0" applyNumberFormat="1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 indent="1"/>
    </xf>
    <xf numFmtId="164" fontId="9" fillId="0" borderId="8" xfId="0" applyNumberFormat="1" applyFont="1" applyFill="1" applyBorder="1" applyAlignment="1" applyProtection="1">
      <alignment horizontal="right" vertical="center"/>
    </xf>
    <xf numFmtId="0" fontId="4" fillId="0" borderId="41" xfId="0" applyFont="1" applyFill="1" applyBorder="1" applyAlignment="1" applyProtection="1">
      <alignment horizontal="left" vertical="center"/>
    </xf>
    <xf numFmtId="164" fontId="4" fillId="0" borderId="42" xfId="0" applyNumberFormat="1" applyFont="1" applyFill="1" applyBorder="1" applyAlignment="1" applyProtection="1">
      <alignment horizontal="center" vertical="center"/>
    </xf>
    <xf numFmtId="164" fontId="4" fillId="0" borderId="43" xfId="0" applyNumberFormat="1" applyFont="1" applyFill="1" applyBorder="1" applyAlignment="1" applyProtection="1">
      <alignment horizontal="center" vertical="center"/>
    </xf>
    <xf numFmtId="166" fontId="4" fillId="0" borderId="23" xfId="0" applyNumberFormat="1" applyFont="1" applyFill="1" applyBorder="1" applyAlignment="1" applyProtection="1">
      <alignment horizontal="center" vertical="center"/>
    </xf>
    <xf numFmtId="164" fontId="4" fillId="0" borderId="44" xfId="0" applyNumberFormat="1" applyFont="1" applyFill="1" applyBorder="1" applyAlignment="1" applyProtection="1">
      <alignment horizontal="center" vertical="center"/>
    </xf>
    <xf numFmtId="166" fontId="4" fillId="0" borderId="45" xfId="0" applyNumberFormat="1" applyFont="1" applyFill="1" applyBorder="1" applyAlignment="1" applyProtection="1">
      <alignment horizontal="center" vertical="center"/>
    </xf>
    <xf numFmtId="166" fontId="4" fillId="0" borderId="25" xfId="0" applyNumberFormat="1" applyFont="1" applyFill="1" applyBorder="1" applyAlignment="1" applyProtection="1">
      <alignment horizontal="center" vertical="center"/>
    </xf>
    <xf numFmtId="166" fontId="4" fillId="0" borderId="24" xfId="0" applyNumberFormat="1" applyFont="1" applyFill="1" applyBorder="1" applyAlignment="1" applyProtection="1">
      <alignment horizontal="center" vertical="center"/>
    </xf>
    <xf numFmtId="166" fontId="4" fillId="0" borderId="46" xfId="0" applyNumberFormat="1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left" vertical="center" indent="1" shrinkToFit="1"/>
    </xf>
    <xf numFmtId="164" fontId="9" fillId="0" borderId="47" xfId="0" applyNumberFormat="1" applyFont="1" applyFill="1" applyBorder="1" applyAlignment="1" applyProtection="1">
      <alignment horizontal="center" vertical="center"/>
    </xf>
    <xf numFmtId="164" fontId="9" fillId="0" borderId="48" xfId="0" applyNumberFormat="1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/>
    </xf>
    <xf numFmtId="164" fontId="9" fillId="0" borderId="47" xfId="1" applyNumberFormat="1" applyFont="1" applyFill="1" applyBorder="1" applyAlignment="1" applyProtection="1">
      <alignment horizontal="center" vertical="center"/>
    </xf>
    <xf numFmtId="165" fontId="9" fillId="0" borderId="50" xfId="1" applyNumberFormat="1" applyFont="1" applyFill="1" applyBorder="1" applyAlignment="1" applyProtection="1">
      <alignment horizontal="center" vertical="center"/>
    </xf>
    <xf numFmtId="164" fontId="9" fillId="0" borderId="51" xfId="1" applyNumberFormat="1" applyFont="1" applyFill="1" applyBorder="1" applyAlignment="1" applyProtection="1">
      <alignment horizontal="center" vertical="center"/>
    </xf>
    <xf numFmtId="165" fontId="9" fillId="0" borderId="52" xfId="1" applyNumberFormat="1" applyFont="1" applyFill="1" applyBorder="1" applyAlignment="1" applyProtection="1">
      <alignment horizontal="center" vertical="center"/>
    </xf>
    <xf numFmtId="164" fontId="9" fillId="0" borderId="49" xfId="1" applyNumberFormat="1" applyFont="1" applyFill="1" applyBorder="1" applyAlignment="1" applyProtection="1">
      <alignment horizontal="center" vertical="center"/>
    </xf>
    <xf numFmtId="165" fontId="9" fillId="0" borderId="50" xfId="0" applyNumberFormat="1" applyFont="1" applyFill="1" applyBorder="1" applyAlignment="1" applyProtection="1">
      <alignment horizontal="center" vertical="center"/>
    </xf>
    <xf numFmtId="164" fontId="9" fillId="0" borderId="51" xfId="0" applyNumberFormat="1" applyFont="1" applyFill="1" applyBorder="1" applyAlignment="1" applyProtection="1">
      <alignment horizontal="center" vertical="center"/>
    </xf>
    <xf numFmtId="165" fontId="9" fillId="0" borderId="52" xfId="0" applyNumberFormat="1" applyFont="1" applyFill="1" applyBorder="1" applyAlignment="1" applyProtection="1">
      <alignment horizontal="center" vertical="center"/>
    </xf>
    <xf numFmtId="165" fontId="9" fillId="0" borderId="53" xfId="0" applyNumberFormat="1" applyFont="1" applyFill="1" applyBorder="1" applyAlignment="1" applyProtection="1">
      <alignment horizontal="center" vertical="center"/>
    </xf>
    <xf numFmtId="164" fontId="9" fillId="0" borderId="33" xfId="0" applyNumberFormat="1" applyFont="1" applyFill="1" applyBorder="1" applyAlignment="1" applyProtection="1">
      <alignment horizontal="center" vertical="center"/>
    </xf>
    <xf numFmtId="164" fontId="9" fillId="0" borderId="54" xfId="0" applyNumberFormat="1" applyFont="1" applyFill="1" applyBorder="1" applyAlignment="1" applyProtection="1">
      <alignment horizontal="center" vertical="center"/>
    </xf>
    <xf numFmtId="164" fontId="9" fillId="0" borderId="55" xfId="0" applyNumberFormat="1" applyFont="1" applyFill="1" applyBorder="1" applyAlignment="1" applyProtection="1">
      <alignment horizontal="center" vertical="center"/>
    </xf>
    <xf numFmtId="164" fontId="9" fillId="0" borderId="33" xfId="1" applyNumberFormat="1" applyFont="1" applyFill="1" applyBorder="1" applyAlignment="1" applyProtection="1">
      <alignment horizontal="center" vertical="center"/>
    </xf>
    <xf numFmtId="165" fontId="9" fillId="0" borderId="56" xfId="1" applyNumberFormat="1" applyFont="1" applyFill="1" applyBorder="1" applyAlignment="1" applyProtection="1">
      <alignment horizontal="center" vertical="center"/>
    </xf>
    <xf numFmtId="164" fontId="9" fillId="0" borderId="57" xfId="1" applyNumberFormat="1" applyFont="1" applyFill="1" applyBorder="1" applyAlignment="1" applyProtection="1">
      <alignment horizontal="center" vertical="center"/>
    </xf>
    <xf numFmtId="165" fontId="9" fillId="0" borderId="58" xfId="1" applyNumberFormat="1" applyFont="1" applyFill="1" applyBorder="1" applyAlignment="1" applyProtection="1">
      <alignment horizontal="center" vertical="center"/>
    </xf>
    <xf numFmtId="164" fontId="9" fillId="0" borderId="55" xfId="1" applyNumberFormat="1" applyFont="1" applyFill="1" applyBorder="1" applyAlignment="1" applyProtection="1">
      <alignment horizontal="center" vertical="center"/>
    </xf>
    <xf numFmtId="165" fontId="9" fillId="0" borderId="56" xfId="0" applyNumberFormat="1" applyFont="1" applyFill="1" applyBorder="1" applyAlignment="1" applyProtection="1">
      <alignment horizontal="center" vertical="center"/>
    </xf>
    <xf numFmtId="164" fontId="9" fillId="0" borderId="57" xfId="0" applyNumberFormat="1" applyFont="1" applyFill="1" applyBorder="1" applyAlignment="1" applyProtection="1">
      <alignment horizontal="center" vertical="center"/>
    </xf>
    <xf numFmtId="165" fontId="9" fillId="0" borderId="58" xfId="0" applyNumberFormat="1" applyFont="1" applyFill="1" applyBorder="1" applyAlignment="1" applyProtection="1">
      <alignment horizontal="center" vertical="center"/>
    </xf>
    <xf numFmtId="165" fontId="9" fillId="0" borderId="59" xfId="0" applyNumberFormat="1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left" vertical="center"/>
    </xf>
    <xf numFmtId="164" fontId="4" fillId="0" borderId="60" xfId="0" applyNumberFormat="1" applyFont="1" applyFill="1" applyBorder="1" applyAlignment="1" applyProtection="1">
      <alignment horizontal="center" vertical="center"/>
    </xf>
    <xf numFmtId="164" fontId="4" fillId="0" borderId="61" xfId="0" applyNumberFormat="1" applyFont="1" applyFill="1" applyBorder="1" applyAlignment="1" applyProtection="1">
      <alignment horizontal="center" vertical="center"/>
    </xf>
    <xf numFmtId="166" fontId="4" fillId="0" borderId="62" xfId="0" applyNumberFormat="1" applyFont="1" applyFill="1" applyBorder="1" applyAlignment="1" applyProtection="1">
      <alignment horizontal="center" vertical="center"/>
    </xf>
    <xf numFmtId="164" fontId="4" fillId="0" borderId="63" xfId="0" applyNumberFormat="1" applyFont="1" applyFill="1" applyBorder="1" applyAlignment="1" applyProtection="1">
      <alignment horizontal="center" vertical="center"/>
    </xf>
    <xf numFmtId="166" fontId="4" fillId="0" borderId="64" xfId="0" applyNumberFormat="1" applyFont="1" applyFill="1" applyBorder="1" applyAlignment="1" applyProtection="1">
      <alignment horizontal="center" vertical="center"/>
    </xf>
    <xf numFmtId="164" fontId="4" fillId="0" borderId="65" xfId="0" applyNumberFormat="1" applyFont="1" applyFill="1" applyBorder="1" applyAlignment="1" applyProtection="1">
      <alignment horizontal="center" vertical="center"/>
    </xf>
    <xf numFmtId="166" fontId="4" fillId="0" borderId="66" xfId="0" applyNumberFormat="1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left" vertical="center" indent="1"/>
    </xf>
    <xf numFmtId="166" fontId="9" fillId="0" borderId="53" xfId="0" applyNumberFormat="1" applyFont="1" applyFill="1" applyBorder="1" applyAlignment="1" applyProtection="1">
      <alignment horizontal="center" vertical="center"/>
    </xf>
    <xf numFmtId="164" fontId="9" fillId="0" borderId="36" xfId="1" applyNumberFormat="1" applyFont="1" applyFill="1" applyBorder="1" applyAlignment="1" applyProtection="1">
      <alignment horizontal="center" vertical="center"/>
    </xf>
    <xf numFmtId="165" fontId="9" fillId="0" borderId="39" xfId="0" applyNumberFormat="1" applyFont="1" applyFill="1" applyBorder="1" applyAlignment="1" applyProtection="1">
      <alignment horizontal="center" vertical="center"/>
    </xf>
    <xf numFmtId="164" fontId="9" fillId="0" borderId="7" xfId="0" applyNumberFormat="1" applyFont="1" applyFill="1" applyBorder="1" applyAlignment="1" applyProtection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5" fontId="9" fillId="0" borderId="16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165" fontId="9" fillId="0" borderId="18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5" fontId="9" fillId="0" borderId="16" xfId="0" applyNumberFormat="1" applyFont="1" applyFill="1" applyBorder="1" applyAlignment="1" applyProtection="1">
      <alignment horizontal="center" vertical="center"/>
    </xf>
    <xf numFmtId="164" fontId="9" fillId="0" borderId="17" xfId="0" applyNumberFormat="1" applyFont="1" applyFill="1" applyBorder="1" applyAlignment="1" applyProtection="1">
      <alignment horizontal="center" vertical="center"/>
    </xf>
    <xf numFmtId="165" fontId="9" fillId="0" borderId="18" xfId="0" applyNumberFormat="1" applyFont="1" applyFill="1" applyBorder="1" applyAlignment="1" applyProtection="1">
      <alignment horizontal="center" vertical="center"/>
    </xf>
    <xf numFmtId="165" fontId="9" fillId="0" borderId="2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1" fillId="0" borderId="27" xfId="2" applyFont="1" applyBorder="1" applyAlignment="1">
      <alignment horizontal="left" vertical="center" indent="1"/>
    </xf>
    <xf numFmtId="0" fontId="11" fillId="0" borderId="34" xfId="2" applyFont="1" applyBorder="1" applyAlignment="1">
      <alignment horizontal="left" vertical="center" indent="1"/>
    </xf>
    <xf numFmtId="164" fontId="4" fillId="0" borderId="8" xfId="0" applyNumberFormat="1" applyFont="1" applyFill="1" applyBorder="1" applyAlignment="1" applyProtection="1">
      <alignment horizontal="center" vertical="center"/>
    </xf>
    <xf numFmtId="165" fontId="9" fillId="0" borderId="40" xfId="0" applyNumberFormat="1" applyFont="1" applyFill="1" applyBorder="1" applyAlignment="1" applyProtection="1">
      <alignment horizontal="left" vertical="center"/>
    </xf>
    <xf numFmtId="165" fontId="4" fillId="0" borderId="37" xfId="0" applyNumberFormat="1" applyFont="1" applyFill="1" applyBorder="1" applyAlignment="1" applyProtection="1">
      <alignment horizontal="center" vertical="center"/>
    </xf>
    <xf numFmtId="0" fontId="11" fillId="0" borderId="33" xfId="2" applyFont="1" applyBorder="1" applyAlignment="1">
      <alignment horizontal="left" vertical="center" indent="1"/>
    </xf>
    <xf numFmtId="165" fontId="4" fillId="0" borderId="56" xfId="0" applyNumberFormat="1" applyFont="1" applyFill="1" applyBorder="1" applyAlignment="1" applyProtection="1">
      <alignment horizontal="center" vertical="center"/>
    </xf>
    <xf numFmtId="0" fontId="11" fillId="0" borderId="67" xfId="2" applyFont="1" applyBorder="1" applyAlignment="1">
      <alignment horizontal="left" vertical="center" indent="1"/>
    </xf>
    <xf numFmtId="164" fontId="9" fillId="0" borderId="67" xfId="1" applyNumberFormat="1" applyFont="1" applyFill="1" applyBorder="1" applyAlignment="1" applyProtection="1">
      <alignment horizontal="center" vertical="center"/>
    </xf>
    <xf numFmtId="165" fontId="9" fillId="0" borderId="68" xfId="1" applyNumberFormat="1" applyFont="1" applyFill="1" applyBorder="1" applyAlignment="1" applyProtection="1">
      <alignment horizontal="center" vertical="center"/>
    </xf>
    <xf numFmtId="164" fontId="9" fillId="0" borderId="69" xfId="1" applyNumberFormat="1" applyFont="1" applyFill="1" applyBorder="1" applyAlignment="1" applyProtection="1">
      <alignment horizontal="center" vertical="center"/>
    </xf>
    <xf numFmtId="165" fontId="9" fillId="0" borderId="70" xfId="1" applyNumberFormat="1" applyFont="1" applyFill="1" applyBorder="1" applyAlignment="1" applyProtection="1">
      <alignment horizontal="center" vertical="center"/>
    </xf>
    <xf numFmtId="164" fontId="9" fillId="0" borderId="71" xfId="1" applyNumberFormat="1" applyFont="1" applyFill="1" applyBorder="1" applyAlignment="1" applyProtection="1">
      <alignment horizontal="center" vertical="center"/>
    </xf>
    <xf numFmtId="164" fontId="9" fillId="0" borderId="67" xfId="0" applyNumberFormat="1" applyFont="1" applyFill="1" applyBorder="1" applyAlignment="1" applyProtection="1">
      <alignment horizontal="center" vertical="center"/>
    </xf>
    <xf numFmtId="165" fontId="9" fillId="0" borderId="68" xfId="0" applyNumberFormat="1" applyFont="1" applyFill="1" applyBorder="1" applyAlignment="1" applyProtection="1">
      <alignment horizontal="center" vertical="center"/>
    </xf>
    <xf numFmtId="164" fontId="9" fillId="0" borderId="69" xfId="0" applyNumberFormat="1" applyFont="1" applyFill="1" applyBorder="1" applyAlignment="1" applyProtection="1">
      <alignment horizontal="center" vertical="center"/>
    </xf>
    <xf numFmtId="165" fontId="9" fillId="0" borderId="70" xfId="0" applyNumberFormat="1" applyFont="1" applyFill="1" applyBorder="1" applyAlignment="1" applyProtection="1">
      <alignment horizontal="center" vertical="center"/>
    </xf>
    <xf numFmtId="165" fontId="9" fillId="0" borderId="72" xfId="0" applyNumberFormat="1" applyFont="1" applyFill="1" applyBorder="1" applyAlignment="1" applyProtection="1">
      <alignment horizontal="center" vertical="center"/>
    </xf>
    <xf numFmtId="0" fontId="11" fillId="0" borderId="73" xfId="2" applyFont="1" applyBorder="1" applyAlignment="1">
      <alignment horizontal="left" vertical="center" indent="1"/>
    </xf>
    <xf numFmtId="164" fontId="9" fillId="0" borderId="73" xfId="1" applyNumberFormat="1" applyFont="1" applyFill="1" applyBorder="1" applyAlignment="1" applyProtection="1">
      <alignment horizontal="center" vertical="center"/>
    </xf>
    <xf numFmtId="165" fontId="9" fillId="0" borderId="74" xfId="1" applyNumberFormat="1" applyFont="1" applyFill="1" applyBorder="1" applyAlignment="1" applyProtection="1">
      <alignment horizontal="center" vertical="center"/>
    </xf>
    <xf numFmtId="164" fontId="9" fillId="0" borderId="75" xfId="1" applyNumberFormat="1" applyFont="1" applyFill="1" applyBorder="1" applyAlignment="1" applyProtection="1">
      <alignment horizontal="center" vertical="center"/>
    </xf>
    <xf numFmtId="165" fontId="9" fillId="0" borderId="76" xfId="1" applyNumberFormat="1" applyFont="1" applyFill="1" applyBorder="1" applyAlignment="1" applyProtection="1">
      <alignment horizontal="center" vertical="center"/>
    </xf>
    <xf numFmtId="164" fontId="9" fillId="0" borderId="77" xfId="1" applyNumberFormat="1" applyFont="1" applyFill="1" applyBorder="1" applyAlignment="1" applyProtection="1">
      <alignment horizontal="center" vertical="center"/>
    </xf>
    <xf numFmtId="164" fontId="9" fillId="0" borderId="73" xfId="0" applyNumberFormat="1" applyFont="1" applyFill="1" applyBorder="1" applyAlignment="1" applyProtection="1">
      <alignment horizontal="center" vertical="center"/>
    </xf>
    <xf numFmtId="165" fontId="9" fillId="0" borderId="74" xfId="0" applyNumberFormat="1" applyFont="1" applyFill="1" applyBorder="1" applyAlignment="1" applyProtection="1">
      <alignment horizontal="center" vertical="center"/>
    </xf>
    <xf numFmtId="164" fontId="9" fillId="0" borderId="75" xfId="0" applyNumberFormat="1" applyFont="1" applyFill="1" applyBorder="1" applyAlignment="1" applyProtection="1">
      <alignment horizontal="center" vertical="center"/>
    </xf>
    <xf numFmtId="165" fontId="9" fillId="0" borderId="76" xfId="0" applyNumberFormat="1" applyFont="1" applyFill="1" applyBorder="1" applyAlignment="1" applyProtection="1">
      <alignment horizontal="center" vertical="center"/>
    </xf>
    <xf numFmtId="164" fontId="9" fillId="0" borderId="77" xfId="0" applyNumberFormat="1" applyFont="1" applyFill="1" applyBorder="1" applyAlignment="1" applyProtection="1">
      <alignment horizontal="center" vertical="center"/>
    </xf>
    <xf numFmtId="165" fontId="9" fillId="0" borderId="78" xfId="0" applyNumberFormat="1" applyFont="1" applyFill="1" applyBorder="1" applyAlignment="1" applyProtection="1">
      <alignment horizontal="center" vertical="center"/>
    </xf>
    <xf numFmtId="164" fontId="4" fillId="0" borderId="36" xfId="0" applyNumberFormat="1" applyFont="1" applyFill="1" applyBorder="1" applyAlignment="1" applyProtection="1">
      <alignment horizontal="center" vertical="center"/>
    </xf>
    <xf numFmtId="165" fontId="9" fillId="0" borderId="21" xfId="0" applyNumberFormat="1" applyFont="1" applyFill="1" applyBorder="1" applyAlignment="1" applyProtection="1">
      <alignment horizontal="left" vertical="center"/>
    </xf>
    <xf numFmtId="165" fontId="4" fillId="0" borderId="16" xfId="0" applyNumberFormat="1" applyFont="1" applyFill="1" applyBorder="1" applyAlignment="1" applyProtection="1">
      <alignment horizontal="center" vertical="center"/>
    </xf>
    <xf numFmtId="165" fontId="4" fillId="0" borderId="62" xfId="0" applyNumberFormat="1" applyFont="1" applyFill="1" applyBorder="1" applyAlignment="1" applyProtection="1">
      <alignment horizontal="center" vertical="center"/>
    </xf>
    <xf numFmtId="165" fontId="4" fillId="0" borderId="64" xfId="0" applyNumberFormat="1" applyFont="1" applyFill="1" applyBorder="1" applyAlignment="1" applyProtection="1">
      <alignment horizontal="center" vertical="center"/>
    </xf>
    <xf numFmtId="164" fontId="9" fillId="0" borderId="61" xfId="0" applyNumberFormat="1" applyFont="1" applyFill="1" applyBorder="1" applyAlignment="1" applyProtection="1">
      <alignment horizontal="center" vertical="center"/>
    </xf>
    <xf numFmtId="165" fontId="9" fillId="0" borderId="62" xfId="0" applyNumberFormat="1" applyFont="1" applyFill="1" applyBorder="1" applyAlignment="1" applyProtection="1">
      <alignment horizontal="center" vertical="center"/>
    </xf>
    <xf numFmtId="165" fontId="4" fillId="0" borderId="66" xfId="0" applyNumberFormat="1" applyFont="1" applyFill="1" applyBorder="1" applyAlignment="1" applyProtection="1">
      <alignment horizontal="center" vertical="center"/>
    </xf>
    <xf numFmtId="164" fontId="9" fillId="0" borderId="79" xfId="0" applyNumberFormat="1" applyFont="1" applyFill="1" applyBorder="1" applyAlignment="1" applyProtection="1">
      <alignment horizontal="center" vertical="center" shrinkToFit="1"/>
    </xf>
    <xf numFmtId="164" fontId="9" fillId="0" borderId="80" xfId="0" applyNumberFormat="1" applyFont="1" applyFill="1" applyBorder="1" applyAlignment="1" applyProtection="1">
      <alignment horizontal="center" vertical="center"/>
    </xf>
    <xf numFmtId="0" fontId="12" fillId="0" borderId="34" xfId="0" quotePrefix="1" applyFont="1" applyFill="1" applyBorder="1" applyAlignment="1" applyProtection="1">
      <alignment horizontal="left" vertical="center" indent="2" shrinkToFit="1"/>
    </xf>
    <xf numFmtId="164" fontId="9" fillId="0" borderId="34" xfId="0" applyNumberFormat="1" applyFont="1" applyFill="1" applyBorder="1" applyAlignment="1" applyProtection="1">
      <alignment horizontal="right" vertical="center" shrinkToFit="1"/>
    </xf>
    <xf numFmtId="164" fontId="9" fillId="0" borderId="35" xfId="0" applyNumberFormat="1" applyFont="1" applyFill="1" applyBorder="1" applyAlignment="1" applyProtection="1">
      <alignment horizontal="right" vertical="center" shrinkToFit="1"/>
    </xf>
    <xf numFmtId="164" fontId="9" fillId="0" borderId="36" xfId="0" applyNumberFormat="1" applyFont="1" applyFill="1" applyBorder="1" applyAlignment="1" applyProtection="1">
      <alignment horizontal="right" vertical="center" shrinkToFit="1"/>
    </xf>
    <xf numFmtId="164" fontId="9" fillId="0" borderId="34" xfId="1" applyNumberFormat="1" applyFont="1" applyFill="1" applyBorder="1" applyAlignment="1" applyProtection="1">
      <alignment horizontal="right" vertical="center" shrinkToFit="1"/>
    </xf>
    <xf numFmtId="165" fontId="9" fillId="0" borderId="37" xfId="1" applyNumberFormat="1" applyFont="1" applyFill="1" applyBorder="1" applyAlignment="1" applyProtection="1">
      <alignment horizontal="right" vertical="center" shrinkToFit="1"/>
    </xf>
    <xf numFmtId="164" fontId="9" fillId="0" borderId="38" xfId="1" applyNumberFormat="1" applyFont="1" applyFill="1" applyBorder="1" applyAlignment="1" applyProtection="1">
      <alignment horizontal="right" vertical="center" shrinkToFit="1"/>
    </xf>
    <xf numFmtId="165" fontId="9" fillId="0" borderId="39" xfId="1" applyNumberFormat="1" applyFont="1" applyFill="1" applyBorder="1" applyAlignment="1" applyProtection="1">
      <alignment horizontal="right" vertical="center" shrinkToFit="1"/>
    </xf>
    <xf numFmtId="164" fontId="9" fillId="0" borderId="36" xfId="1" applyNumberFormat="1" applyFont="1" applyFill="1" applyBorder="1" applyAlignment="1" applyProtection="1">
      <alignment horizontal="right" vertical="center" shrinkToFit="1"/>
    </xf>
    <xf numFmtId="165" fontId="9" fillId="0" borderId="37" xfId="0" applyNumberFormat="1" applyFont="1" applyFill="1" applyBorder="1" applyAlignment="1" applyProtection="1">
      <alignment horizontal="right" vertical="center" shrinkToFit="1"/>
    </xf>
    <xf numFmtId="164" fontId="9" fillId="0" borderId="38" xfId="0" applyNumberFormat="1" applyFont="1" applyFill="1" applyBorder="1" applyAlignment="1" applyProtection="1">
      <alignment horizontal="right" vertical="center" shrinkToFit="1"/>
    </xf>
    <xf numFmtId="165" fontId="9" fillId="0" borderId="39" xfId="0" applyNumberFormat="1" applyFont="1" applyFill="1" applyBorder="1" applyAlignment="1" applyProtection="1">
      <alignment horizontal="right" vertical="center" shrinkToFit="1"/>
    </xf>
    <xf numFmtId="0" fontId="12" fillId="0" borderId="34" xfId="0" quotePrefix="1" applyFont="1" applyFill="1" applyBorder="1" applyAlignment="1" applyProtection="1">
      <alignment horizontal="left" vertical="center" indent="2"/>
    </xf>
    <xf numFmtId="165" fontId="9" fillId="0" borderId="58" xfId="0" applyNumberFormat="1" applyFont="1" applyFill="1" applyBorder="1" applyAlignment="1" applyProtection="1">
      <alignment horizontal="right" vertical="center"/>
    </xf>
    <xf numFmtId="164" fontId="9" fillId="0" borderId="55" xfId="0" applyNumberFormat="1" applyFont="1" applyFill="1" applyBorder="1" applyAlignment="1" applyProtection="1">
      <alignment horizontal="right" vertical="center"/>
    </xf>
    <xf numFmtId="165" fontId="9" fillId="0" borderId="56" xfId="0" applyNumberFormat="1" applyFont="1" applyFill="1" applyBorder="1" applyAlignment="1" applyProtection="1">
      <alignment horizontal="right" vertical="center"/>
    </xf>
    <xf numFmtId="164" fontId="9" fillId="0" borderId="57" xfId="0" applyNumberFormat="1" applyFont="1" applyFill="1" applyBorder="1" applyAlignment="1" applyProtection="1">
      <alignment horizontal="right" vertical="center"/>
    </xf>
    <xf numFmtId="164" fontId="4" fillId="0" borderId="81" xfId="0" applyNumberFormat="1" applyFont="1" applyFill="1" applyBorder="1" applyAlignment="1" applyProtection="1">
      <alignment horizontal="center" vertical="center"/>
    </xf>
    <xf numFmtId="165" fontId="9" fillId="0" borderId="66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 indent="1"/>
    </xf>
    <xf numFmtId="164" fontId="9" fillId="0" borderId="10" xfId="0" applyNumberFormat="1" applyFont="1" applyFill="1" applyBorder="1" applyAlignment="1" applyProtection="1">
      <alignment horizontal="center" vertical="center"/>
    </xf>
    <xf numFmtId="164" fontId="9" fillId="0" borderId="82" xfId="0" applyNumberFormat="1" applyFont="1" applyFill="1" applyBorder="1" applyAlignment="1" applyProtection="1">
      <alignment horizontal="center" vertical="center"/>
    </xf>
    <xf numFmtId="165" fontId="9" fillId="0" borderId="83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Fill="1" applyBorder="1" applyAlignment="1" applyProtection="1">
      <alignment horizontal="center" vertical="center"/>
    </xf>
    <xf numFmtId="165" fontId="9" fillId="0" borderId="84" xfId="0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</xf>
    <xf numFmtId="165" fontId="9" fillId="0" borderId="85" xfId="0" applyNumberFormat="1" applyFont="1" applyFill="1" applyBorder="1" applyAlignment="1" applyProtection="1">
      <alignment horizontal="center" vertical="center"/>
    </xf>
    <xf numFmtId="164" fontId="4" fillId="0" borderId="62" xfId="0" applyNumberFormat="1" applyFont="1" applyFill="1" applyBorder="1" applyAlignment="1" applyProtection="1">
      <alignment horizontal="center" vertical="center"/>
    </xf>
    <xf numFmtId="164" fontId="4" fillId="0" borderId="64" xfId="0" applyNumberFormat="1" applyFont="1" applyFill="1" applyBorder="1" applyAlignment="1" applyProtection="1">
      <alignment horizontal="center" vertical="center"/>
    </xf>
    <xf numFmtId="165" fontId="4" fillId="0" borderId="64" xfId="1" applyNumberFormat="1" applyFont="1" applyFill="1" applyBorder="1" applyAlignment="1" applyProtection="1">
      <alignment horizontal="center" vertical="center"/>
    </xf>
    <xf numFmtId="164" fontId="4" fillId="0" borderId="61" xfId="1" applyNumberFormat="1" applyFont="1" applyFill="1" applyBorder="1" applyAlignment="1" applyProtection="1">
      <alignment horizontal="center" vertical="center"/>
    </xf>
    <xf numFmtId="0" fontId="9" fillId="0" borderId="86" xfId="0" applyFont="1" applyFill="1" applyBorder="1" applyAlignment="1" applyProtection="1">
      <alignment horizontal="left" vertical="center" indent="1"/>
    </xf>
    <xf numFmtId="164" fontId="9" fillId="0" borderId="87" xfId="0" applyNumberFormat="1" applyFont="1" applyFill="1" applyBorder="1" applyAlignment="1" applyProtection="1">
      <alignment horizontal="center" vertical="center"/>
    </xf>
    <xf numFmtId="164" fontId="9" fillId="0" borderId="88" xfId="0" applyNumberFormat="1" applyFont="1" applyFill="1" applyBorder="1" applyAlignment="1" applyProtection="1">
      <alignment horizontal="center" vertical="center"/>
    </xf>
    <xf numFmtId="164" fontId="9" fillId="0" borderId="89" xfId="1" applyNumberFormat="1" applyFont="1" applyFill="1" applyBorder="1" applyAlignment="1" applyProtection="1">
      <alignment horizontal="center" vertical="center"/>
    </xf>
    <xf numFmtId="165" fontId="9" fillId="0" borderId="90" xfId="1" applyNumberFormat="1" applyFont="1" applyFill="1" applyBorder="1" applyAlignment="1" applyProtection="1">
      <alignment horizontal="center" vertical="center"/>
    </xf>
    <xf numFmtId="164" fontId="9" fillId="0" borderId="91" xfId="1" applyNumberFormat="1" applyFont="1" applyFill="1" applyBorder="1" applyAlignment="1" applyProtection="1">
      <alignment horizontal="center" vertical="center"/>
    </xf>
    <xf numFmtId="165" fontId="9" fillId="0" borderId="92" xfId="1" applyNumberFormat="1" applyFont="1" applyFill="1" applyBorder="1" applyAlignment="1" applyProtection="1">
      <alignment horizontal="center" vertical="center"/>
    </xf>
    <xf numFmtId="164" fontId="9" fillId="0" borderId="88" xfId="1" applyNumberFormat="1" applyFont="1" applyFill="1" applyBorder="1" applyAlignment="1" applyProtection="1">
      <alignment horizontal="center" vertical="center"/>
    </xf>
    <xf numFmtId="165" fontId="9" fillId="0" borderId="93" xfId="1" applyNumberFormat="1" applyFont="1" applyFill="1" applyBorder="1" applyAlignment="1" applyProtection="1">
      <alignment horizontal="center" vertical="center"/>
    </xf>
    <xf numFmtId="165" fontId="9" fillId="0" borderId="90" xfId="0" applyNumberFormat="1" applyFont="1" applyFill="1" applyBorder="1" applyAlignment="1" applyProtection="1">
      <alignment horizontal="center" vertical="center"/>
    </xf>
    <xf numFmtId="164" fontId="9" fillId="0" borderId="94" xfId="0" applyNumberFormat="1" applyFont="1" applyFill="1" applyBorder="1" applyAlignment="1" applyProtection="1">
      <alignment horizontal="center" vertical="center"/>
    </xf>
    <xf numFmtId="164" fontId="4" fillId="0" borderId="86" xfId="0" applyNumberFormat="1" applyFont="1" applyFill="1" applyBorder="1" applyAlignment="1" applyProtection="1">
      <alignment horizontal="center" vertical="center"/>
    </xf>
    <xf numFmtId="164" fontId="4" fillId="0" borderId="88" xfId="0" applyNumberFormat="1" applyFont="1" applyFill="1" applyBorder="1" applyAlignment="1" applyProtection="1">
      <alignment horizontal="center" vertical="center"/>
    </xf>
    <xf numFmtId="165" fontId="4" fillId="0" borderId="90" xfId="0" applyNumberFormat="1" applyFont="1" applyFill="1" applyBorder="1" applyAlignment="1" applyProtection="1">
      <alignment horizontal="center" vertical="center"/>
    </xf>
    <xf numFmtId="164" fontId="4" fillId="0" borderId="94" xfId="0" applyNumberFormat="1" applyFont="1" applyFill="1" applyBorder="1" applyAlignment="1" applyProtection="1">
      <alignment horizontal="center" vertical="center"/>
    </xf>
    <xf numFmtId="165" fontId="4" fillId="0" borderId="92" xfId="0" applyNumberFormat="1" applyFont="1" applyFill="1" applyBorder="1" applyAlignment="1" applyProtection="1">
      <alignment horizontal="center" vertical="center"/>
    </xf>
    <xf numFmtId="165" fontId="4" fillId="0" borderId="95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49" fontId="13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/>
    <xf numFmtId="49" fontId="0" fillId="0" borderId="0" xfId="0" applyNumberFormat="1" applyFont="1"/>
    <xf numFmtId="164" fontId="4" fillId="0" borderId="96" xfId="0" applyNumberFormat="1" applyFont="1" applyFill="1" applyBorder="1" applyAlignment="1" applyProtection="1">
      <alignment horizontal="center" vertical="center"/>
    </xf>
    <xf numFmtId="164" fontId="4" fillId="0" borderId="54" xfId="0" applyNumberFormat="1" applyFont="1" applyFill="1" applyBorder="1" applyAlignment="1" applyProtection="1">
      <alignment horizontal="center" vertical="center"/>
    </xf>
    <xf numFmtId="0" fontId="14" fillId="0" borderId="34" xfId="2" applyFont="1" applyBorder="1" applyAlignment="1">
      <alignment horizontal="left" vertical="center" indent="1"/>
    </xf>
    <xf numFmtId="0" fontId="4" fillId="0" borderId="98" xfId="0" applyFont="1" applyFill="1" applyBorder="1" applyAlignment="1" applyProtection="1">
      <alignment horizontal="center" vertical="center"/>
    </xf>
    <xf numFmtId="164" fontId="4" fillId="0" borderId="99" xfId="0" applyNumberFormat="1" applyFont="1" applyFill="1" applyBorder="1" applyAlignment="1" applyProtection="1">
      <alignment horizontal="center" vertical="center"/>
    </xf>
    <xf numFmtId="164" fontId="4" fillId="0" borderId="100" xfId="0" applyNumberFormat="1" applyFont="1" applyFill="1" applyBorder="1" applyAlignment="1" applyProtection="1">
      <alignment horizontal="center" vertical="center"/>
    </xf>
    <xf numFmtId="164" fontId="9" fillId="0" borderId="102" xfId="0" applyNumberFormat="1" applyFont="1" applyFill="1" applyBorder="1" applyAlignment="1" applyProtection="1">
      <alignment horizontal="center" vertical="center"/>
    </xf>
    <xf numFmtId="164" fontId="9" fillId="0" borderId="103" xfId="0" applyNumberFormat="1" applyFont="1" applyFill="1" applyBorder="1" applyAlignment="1" applyProtection="1">
      <alignment horizontal="center" vertical="center"/>
    </xf>
    <xf numFmtId="164" fontId="9" fillId="0" borderId="102" xfId="0" applyNumberFormat="1" applyFont="1" applyFill="1" applyBorder="1" applyAlignment="1" applyProtection="1">
      <alignment horizontal="right" vertical="center"/>
    </xf>
    <xf numFmtId="164" fontId="9" fillId="0" borderId="103" xfId="0" applyNumberFormat="1" applyFont="1" applyFill="1" applyBorder="1" applyAlignment="1" applyProtection="1">
      <alignment horizontal="right" vertical="center"/>
    </xf>
    <xf numFmtId="164" fontId="9" fillId="0" borderId="26" xfId="0" applyNumberFormat="1" applyFont="1" applyFill="1" applyBorder="1" applyAlignment="1" applyProtection="1">
      <alignment horizontal="right" vertical="center"/>
    </xf>
    <xf numFmtId="164" fontId="9" fillId="0" borderId="101" xfId="0" applyNumberFormat="1" applyFont="1" applyFill="1" applyBorder="1" applyAlignment="1" applyProtection="1">
      <alignment horizontal="right" vertical="center"/>
    </xf>
    <xf numFmtId="164" fontId="4" fillId="0" borderId="104" xfId="0" applyNumberFormat="1" applyFont="1" applyFill="1" applyBorder="1" applyAlignment="1" applyProtection="1">
      <alignment horizontal="center" vertical="center"/>
    </xf>
    <xf numFmtId="164" fontId="4" fillId="0" borderId="105" xfId="0" applyNumberFormat="1" applyFont="1" applyFill="1" applyBorder="1" applyAlignment="1" applyProtection="1">
      <alignment horizontal="center" vertical="center"/>
    </xf>
    <xf numFmtId="164" fontId="4" fillId="0" borderId="106" xfId="0" applyNumberFormat="1" applyFont="1" applyFill="1" applyBorder="1" applyAlignment="1" applyProtection="1">
      <alignment horizontal="center" vertical="center"/>
    </xf>
    <xf numFmtId="164" fontId="9" fillId="0" borderId="107" xfId="0" applyNumberFormat="1" applyFont="1" applyFill="1" applyBorder="1" applyAlignment="1" applyProtection="1">
      <alignment horizontal="center" vertical="center"/>
    </xf>
    <xf numFmtId="164" fontId="9" fillId="0" borderId="108" xfId="0" applyNumberFormat="1" applyFont="1" applyFill="1" applyBorder="1" applyAlignment="1" applyProtection="1">
      <alignment horizontal="center" vertical="center"/>
    </xf>
    <xf numFmtId="164" fontId="9" fillId="0" borderId="109" xfId="0" applyNumberFormat="1" applyFont="1" applyFill="1" applyBorder="1" applyAlignment="1" applyProtection="1">
      <alignment horizontal="center" vertical="center"/>
    </xf>
    <xf numFmtId="164" fontId="9" fillId="0" borderId="110" xfId="0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 applyProtection="1">
      <alignment horizontal="center" vertical="center"/>
    </xf>
    <xf numFmtId="164" fontId="4" fillId="0" borderId="111" xfId="0" applyNumberFormat="1" applyFont="1" applyFill="1" applyBorder="1" applyAlignment="1" applyProtection="1">
      <alignment horizontal="center" vertical="center"/>
    </xf>
    <xf numFmtId="164" fontId="4" fillId="0" borderId="112" xfId="0" applyNumberFormat="1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/>
    </xf>
    <xf numFmtId="164" fontId="9" fillId="0" borderId="101" xfId="0" applyNumberFormat="1" applyFont="1" applyFill="1" applyBorder="1" applyAlignment="1" applyProtection="1">
      <alignment horizontal="center" vertical="center"/>
    </xf>
    <xf numFmtId="3" fontId="4" fillId="0" borderId="99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100" xfId="0" applyNumberFormat="1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164" fontId="4" fillId="0" borderId="101" xfId="0" applyNumberFormat="1" applyFont="1" applyFill="1" applyBorder="1" applyAlignment="1" applyProtection="1">
      <alignment horizontal="center" vertical="center"/>
    </xf>
    <xf numFmtId="164" fontId="4" fillId="0" borderId="109" xfId="0" applyNumberFormat="1" applyFont="1" applyFill="1" applyBorder="1" applyAlignment="1" applyProtection="1">
      <alignment horizontal="center" vertical="center"/>
    </xf>
    <xf numFmtId="164" fontId="4" fillId="0" borderId="110" xfId="0" applyNumberFormat="1" applyFont="1" applyFill="1" applyBorder="1" applyAlignment="1" applyProtection="1">
      <alignment horizontal="center" vertical="center"/>
    </xf>
    <xf numFmtId="164" fontId="4" fillId="0" borderId="113" xfId="0" applyNumberFormat="1" applyFont="1" applyFill="1" applyBorder="1" applyAlignment="1" applyProtection="1">
      <alignment horizontal="center" vertical="center"/>
    </xf>
    <xf numFmtId="164" fontId="4" fillId="0" borderId="114" xfId="0" applyNumberFormat="1" applyFont="1" applyFill="1" applyBorder="1" applyAlignment="1" applyProtection="1">
      <alignment horizontal="center" vertical="center"/>
    </xf>
    <xf numFmtId="164" fontId="9" fillId="0" borderId="102" xfId="0" applyNumberFormat="1" applyFont="1" applyFill="1" applyBorder="1" applyAlignment="1" applyProtection="1">
      <alignment horizontal="right" vertical="center" shrinkToFit="1"/>
    </xf>
    <xf numFmtId="164" fontId="9" fillId="0" borderId="103" xfId="0" applyNumberFormat="1" applyFont="1" applyFill="1" applyBorder="1" applyAlignment="1" applyProtection="1">
      <alignment horizontal="right" vertical="center" shrinkToFit="1"/>
    </xf>
    <xf numFmtId="164" fontId="9" fillId="0" borderId="115" xfId="0" applyNumberFormat="1" applyFont="1" applyFill="1" applyBorder="1" applyAlignment="1" applyProtection="1">
      <alignment horizontal="center" vertical="center"/>
    </xf>
    <xf numFmtId="164" fontId="9" fillId="0" borderId="116" xfId="0" applyNumberFormat="1" applyFont="1" applyFill="1" applyBorder="1" applyAlignment="1" applyProtection="1">
      <alignment horizontal="center" vertical="center"/>
    </xf>
    <xf numFmtId="164" fontId="9" fillId="0" borderId="117" xfId="0" applyNumberFormat="1" applyFont="1" applyFill="1" applyBorder="1" applyAlignment="1" applyProtection="1">
      <alignment horizontal="center" vertical="center"/>
    </xf>
    <xf numFmtId="164" fontId="9" fillId="0" borderId="118" xfId="0" applyNumberFormat="1" applyFont="1" applyFill="1" applyBorder="1" applyAlignment="1" applyProtection="1">
      <alignment horizontal="center" vertical="center"/>
    </xf>
    <xf numFmtId="164" fontId="4" fillId="0" borderId="117" xfId="0" applyNumberFormat="1" applyFont="1" applyFill="1" applyBorder="1" applyAlignment="1" applyProtection="1">
      <alignment horizontal="center" vertical="center"/>
    </xf>
    <xf numFmtId="164" fontId="4" fillId="0" borderId="87" xfId="0" applyNumberFormat="1" applyFont="1" applyFill="1" applyBorder="1" applyAlignment="1" applyProtection="1">
      <alignment horizontal="center" vertical="center"/>
    </xf>
    <xf numFmtId="164" fontId="4" fillId="0" borderId="118" xfId="0" applyNumberFormat="1" applyFont="1" applyFill="1" applyBorder="1" applyAlignment="1" applyProtection="1">
      <alignment horizontal="center" vertical="center"/>
    </xf>
    <xf numFmtId="164" fontId="9" fillId="0" borderId="119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right" vertical="center" shrinkToFit="1"/>
    </xf>
    <xf numFmtId="164" fontId="9" fillId="0" borderId="120" xfId="0" applyNumberFormat="1" applyFont="1" applyFill="1" applyBorder="1" applyAlignment="1" applyProtection="1">
      <alignment horizontal="right" vertical="center" shrinkToFit="1"/>
    </xf>
    <xf numFmtId="165" fontId="4" fillId="0" borderId="50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97" xfId="0" applyNumberFormat="1" applyFont="1" applyBorder="1" applyAlignment="1">
      <alignment horizontal="center" vertical="center" wrapText="1"/>
    </xf>
    <xf numFmtId="164" fontId="7" fillId="0" borderId="99" xfId="0" applyNumberFormat="1" applyFont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0" borderId="100" xfId="0" applyNumberFormat="1" applyFont="1" applyBorder="1" applyAlignment="1">
      <alignment horizontal="center" vertical="center" wrapText="1"/>
    </xf>
    <xf numFmtId="3" fontId="7" fillId="0" borderId="10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64" fontId="9" fillId="0" borderId="79" xfId="0" applyNumberFormat="1" applyFont="1" applyFill="1" applyBorder="1" applyAlignment="1" applyProtection="1">
      <alignment horizontal="center" vertical="center"/>
    </xf>
    <xf numFmtId="164" fontId="9" fillId="0" borderId="94" xfId="1" applyNumberFormat="1" applyFont="1" applyFill="1" applyBorder="1" applyAlignment="1" applyProtection="1">
      <alignment horizontal="center" vertical="center"/>
    </xf>
    <xf numFmtId="164" fontId="9" fillId="0" borderId="89" xfId="0" applyNumberFormat="1" applyFont="1" applyFill="1" applyBorder="1" applyAlignment="1" applyProtection="1">
      <alignment horizontal="center" vertical="center"/>
    </xf>
    <xf numFmtId="164" fontId="4" fillId="0" borderId="121" xfId="0" applyNumberFormat="1" applyFont="1" applyFill="1" applyBorder="1" applyAlignment="1" applyProtection="1">
      <alignment horizontal="center" vertical="center"/>
    </xf>
    <xf numFmtId="165" fontId="4" fillId="0" borderId="122" xfId="0" applyNumberFormat="1" applyFont="1" applyFill="1" applyBorder="1" applyAlignment="1" applyProtection="1">
      <alignment horizontal="center" vertical="center"/>
    </xf>
    <xf numFmtId="165" fontId="15" fillId="0" borderId="0" xfId="0" applyNumberFormat="1" applyFont="1" applyAlignment="1">
      <alignment horizontal="right" vertical="center"/>
    </xf>
    <xf numFmtId="165" fontId="9" fillId="0" borderId="122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Normal_ตัวชี้วัด 3_4ตร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15" zoomScaleNormal="115" zoomScaleSheetLayoutView="115" workbookViewId="0">
      <pane ySplit="5" topLeftCell="A30" activePane="bottomLeft" state="frozen"/>
      <selection pane="bottomLeft" activeCell="A56" sqref="A56:T56"/>
    </sheetView>
  </sheetViews>
  <sheetFormatPr defaultColWidth="8.85546875" defaultRowHeight="15"/>
  <cols>
    <col min="1" max="1" width="33.28515625" style="223" customWidth="1"/>
    <col min="2" max="2" width="9.85546875" style="220" customWidth="1"/>
    <col min="3" max="3" width="9.140625" style="220" customWidth="1"/>
    <col min="4" max="4" width="10" style="220" customWidth="1"/>
    <col min="5" max="5" width="5.85546875" style="220" customWidth="1"/>
    <col min="6" max="6" width="7.85546875" style="221" customWidth="1"/>
    <col min="7" max="7" width="5.5703125" style="222" customWidth="1"/>
    <col min="8" max="8" width="8.140625" style="221" customWidth="1"/>
    <col min="9" max="9" width="5.5703125" style="220" customWidth="1"/>
    <col min="10" max="10" width="7.7109375" style="221" customWidth="1"/>
    <col min="11" max="11" width="8.28515625" style="222" customWidth="1"/>
    <col min="12" max="12" width="7.7109375" style="221" customWidth="1"/>
    <col min="13" max="13" width="5.42578125" style="222" customWidth="1"/>
    <col min="14" max="14" width="8.140625" style="221" customWidth="1"/>
    <col min="15" max="15" width="5.140625" style="222" customWidth="1"/>
    <col min="16" max="16" width="8" style="221" customWidth="1"/>
    <col min="17" max="17" width="5.140625" style="222" customWidth="1"/>
    <col min="18" max="18" width="7.7109375" style="221" customWidth="1"/>
    <col min="19" max="19" width="8.140625" style="222" customWidth="1"/>
    <col min="20" max="20" width="7.7109375" style="221" customWidth="1"/>
    <col min="21" max="16384" width="8.85546875" style="1"/>
  </cols>
  <sheetData>
    <row r="1" spans="1:20" ht="25.9" customHeight="1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0" ht="23.25" customHeight="1" thickBot="1">
      <c r="A2" s="2" t="s">
        <v>1</v>
      </c>
      <c r="B2" s="3"/>
      <c r="C2" s="3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</row>
    <row r="3" spans="1:20" ht="43.15" customHeight="1">
      <c r="A3" s="272" t="s">
        <v>2</v>
      </c>
      <c r="B3" s="275" t="s">
        <v>3</v>
      </c>
      <c r="C3" s="277" t="s">
        <v>4</v>
      </c>
      <c r="D3" s="279" t="s">
        <v>5</v>
      </c>
      <c r="E3" s="272" t="s">
        <v>6</v>
      </c>
      <c r="F3" s="281"/>
      <c r="G3" s="281"/>
      <c r="H3" s="281"/>
      <c r="I3" s="281"/>
      <c r="J3" s="282"/>
      <c r="K3" s="283" t="s">
        <v>7</v>
      </c>
      <c r="L3" s="284"/>
      <c r="M3" s="281" t="s">
        <v>79</v>
      </c>
      <c r="N3" s="281"/>
      <c r="O3" s="281"/>
      <c r="P3" s="281"/>
      <c r="Q3" s="281"/>
      <c r="R3" s="281"/>
      <c r="S3" s="283" t="s">
        <v>7</v>
      </c>
      <c r="T3" s="284"/>
    </row>
    <row r="4" spans="1:20" ht="16.149999999999999" customHeight="1">
      <c r="A4" s="273"/>
      <c r="B4" s="276"/>
      <c r="C4" s="278"/>
      <c r="D4" s="280"/>
      <c r="E4" s="287" t="s">
        <v>8</v>
      </c>
      <c r="F4" s="288"/>
      <c r="G4" s="289" t="s">
        <v>9</v>
      </c>
      <c r="H4" s="290"/>
      <c r="I4" s="288" t="s">
        <v>10</v>
      </c>
      <c r="J4" s="290"/>
      <c r="K4" s="285"/>
      <c r="L4" s="286"/>
      <c r="M4" s="287" t="s">
        <v>8</v>
      </c>
      <c r="N4" s="288"/>
      <c r="O4" s="289" t="s">
        <v>9</v>
      </c>
      <c r="P4" s="290"/>
      <c r="Q4" s="288" t="s">
        <v>10</v>
      </c>
      <c r="R4" s="290"/>
      <c r="S4" s="285"/>
      <c r="T4" s="286"/>
    </row>
    <row r="5" spans="1:20" ht="56.25" customHeight="1" thickBot="1">
      <c r="A5" s="274"/>
      <c r="B5" s="276"/>
      <c r="C5" s="278"/>
      <c r="D5" s="280"/>
      <c r="E5" s="5" t="s">
        <v>11</v>
      </c>
      <c r="F5" s="6" t="s">
        <v>12</v>
      </c>
      <c r="G5" s="7" t="s">
        <v>13</v>
      </c>
      <c r="H5" s="8" t="s">
        <v>14</v>
      </c>
      <c r="I5" s="9" t="s">
        <v>15</v>
      </c>
      <c r="J5" s="8" t="s">
        <v>16</v>
      </c>
      <c r="K5" s="10" t="s">
        <v>17</v>
      </c>
      <c r="L5" s="8" t="s">
        <v>18</v>
      </c>
      <c r="M5" s="5" t="s">
        <v>19</v>
      </c>
      <c r="N5" s="6" t="s">
        <v>20</v>
      </c>
      <c r="O5" s="7" t="s">
        <v>21</v>
      </c>
      <c r="P5" s="8" t="s">
        <v>22</v>
      </c>
      <c r="Q5" s="9" t="s">
        <v>23</v>
      </c>
      <c r="R5" s="6" t="s">
        <v>24</v>
      </c>
      <c r="S5" s="11" t="s">
        <v>25</v>
      </c>
      <c r="T5" s="12" t="s">
        <v>26</v>
      </c>
    </row>
    <row r="6" spans="1:20" ht="18.95" customHeight="1">
      <c r="A6" s="105" t="s">
        <v>27</v>
      </c>
      <c r="B6" s="228">
        <f>SUM(B7,B9:B13)</f>
        <v>898</v>
      </c>
      <c r="C6" s="14">
        <f t="shared" ref="C6:D6" si="0">SUM(C7,C9:C13)</f>
        <v>180</v>
      </c>
      <c r="D6" s="229">
        <f t="shared" si="0"/>
        <v>96</v>
      </c>
      <c r="E6" s="13">
        <f>SUM(E7:E8)</f>
        <v>55</v>
      </c>
      <c r="F6" s="16">
        <f>E6/K6*100</f>
        <v>63.953488372093027</v>
      </c>
      <c r="G6" s="17">
        <f>SUM(G7:G8)</f>
        <v>3</v>
      </c>
      <c r="H6" s="18">
        <f t="shared" ref="H6" si="1">G6/K6*100</f>
        <v>3.4883720930232558</v>
      </c>
      <c r="I6" s="15">
        <f>SUM(I7:I8)</f>
        <v>28</v>
      </c>
      <c r="J6" s="18">
        <f t="shared" ref="J6" si="2">I6/K6*100</f>
        <v>32.558139534883722</v>
      </c>
      <c r="K6" s="15">
        <f>SUM(K7:K8)</f>
        <v>86</v>
      </c>
      <c r="L6" s="16">
        <f>+K6/D6*100</f>
        <v>89.583333333333343</v>
      </c>
      <c r="M6" s="13">
        <f>SUM(M7:M8)</f>
        <v>2</v>
      </c>
      <c r="N6" s="16">
        <f>M6/E6*100</f>
        <v>3.6363636363636362</v>
      </c>
      <c r="O6" s="17">
        <f>SUM(O7:O8)</f>
        <v>0</v>
      </c>
      <c r="P6" s="18">
        <f t="shared" ref="P6" si="3">O6/G6*100</f>
        <v>0</v>
      </c>
      <c r="Q6" s="15">
        <f>SUM(Q7:Q8)</f>
        <v>3</v>
      </c>
      <c r="R6" s="16">
        <f>Q6/I6*100</f>
        <v>10.714285714285714</v>
      </c>
      <c r="S6" s="17">
        <f>SUM(S7:S8)</f>
        <v>5</v>
      </c>
      <c r="T6" s="19">
        <f>S6/K6*100</f>
        <v>5.8139534883720927</v>
      </c>
    </row>
    <row r="7" spans="1:20" ht="18.95" customHeight="1">
      <c r="A7" s="69" t="s">
        <v>28</v>
      </c>
      <c r="B7" s="239">
        <f>384+12+13+15+1+1</f>
        <v>426</v>
      </c>
      <c r="C7" s="82">
        <v>60</v>
      </c>
      <c r="D7" s="240">
        <f>66+3</f>
        <v>69</v>
      </c>
      <c r="E7" s="84">
        <v>55</v>
      </c>
      <c r="F7" s="85">
        <f>E7/K7*100</f>
        <v>91.666666666666657</v>
      </c>
      <c r="G7" s="86">
        <v>3</v>
      </c>
      <c r="H7" s="87">
        <f>G7/K7*100</f>
        <v>5</v>
      </c>
      <c r="I7" s="88">
        <v>2</v>
      </c>
      <c r="J7" s="87">
        <f>I7/K7*100</f>
        <v>3.3333333333333335</v>
      </c>
      <c r="K7" s="88">
        <f>SUM(I7,E7,G7)</f>
        <v>60</v>
      </c>
      <c r="L7" s="269">
        <f>+K7/D7*100</f>
        <v>86.956521739130437</v>
      </c>
      <c r="M7" s="81">
        <v>2</v>
      </c>
      <c r="N7" s="89">
        <f>M7/E7*100</f>
        <v>3.6363636363636362</v>
      </c>
      <c r="O7" s="90">
        <v>0</v>
      </c>
      <c r="P7" s="91">
        <v>0</v>
      </c>
      <c r="Q7" s="83">
        <v>0</v>
      </c>
      <c r="R7" s="89">
        <v>0</v>
      </c>
      <c r="S7" s="90">
        <f>SUM(M7,O7,Q7)</f>
        <v>2</v>
      </c>
      <c r="T7" s="92">
        <f>S7/K7*100</f>
        <v>3.3333333333333335</v>
      </c>
    </row>
    <row r="8" spans="1:20" ht="18.95" customHeight="1">
      <c r="A8" s="31" t="s">
        <v>29</v>
      </c>
      <c r="B8" s="32">
        <f>SUM(B9)</f>
        <v>472</v>
      </c>
      <c r="C8" s="33">
        <f t="shared" ref="C8:D8" si="4">SUM(C9)</f>
        <v>120</v>
      </c>
      <c r="D8" s="266">
        <f t="shared" si="4"/>
        <v>27</v>
      </c>
      <c r="E8" s="35"/>
      <c r="F8" s="36"/>
      <c r="G8" s="37"/>
      <c r="H8" s="38"/>
      <c r="I8" s="34">
        <f>SUM(I9:I13)</f>
        <v>26</v>
      </c>
      <c r="J8" s="38">
        <f>I8/K8*100</f>
        <v>100</v>
      </c>
      <c r="K8" s="34">
        <f>SUM(K9:K13)</f>
        <v>26</v>
      </c>
      <c r="L8" s="64">
        <f t="shared" ref="L8:L13" si="5">+K8/$D$9*100</f>
        <v>96.296296296296291</v>
      </c>
      <c r="M8" s="32"/>
      <c r="N8" s="40"/>
      <c r="O8" s="41"/>
      <c r="P8" s="40"/>
      <c r="Q8" s="34">
        <f>SUM(Q9:Q13)</f>
        <v>3</v>
      </c>
      <c r="R8" s="101">
        <f>Q8/I8*100</f>
        <v>11.538461538461538</v>
      </c>
      <c r="S8" s="291">
        <f>SUM(S9:S13)</f>
        <v>3</v>
      </c>
      <c r="T8" s="43">
        <f>S8/K8*100</f>
        <v>11.538461538461538</v>
      </c>
    </row>
    <row r="9" spans="1:20" ht="18.95" customHeight="1">
      <c r="A9" s="44" t="s">
        <v>30</v>
      </c>
      <c r="B9" s="45">
        <v>472</v>
      </c>
      <c r="C9" s="268">
        <v>120</v>
      </c>
      <c r="D9" s="267">
        <v>27</v>
      </c>
      <c r="E9" s="46"/>
      <c r="F9" s="47"/>
      <c r="G9" s="48"/>
      <c r="H9" s="49"/>
      <c r="I9" s="50">
        <v>17</v>
      </c>
      <c r="J9" s="49">
        <f t="shared" ref="J9:J14" si="6">I9/K9*100</f>
        <v>100</v>
      </c>
      <c r="K9" s="50">
        <f t="shared" ref="K9:K13" si="7">SUM(I9,E9,G9)</f>
        <v>17</v>
      </c>
      <c r="L9" s="49">
        <f>+K9/$D$9*100</f>
        <v>62.962962962962962</v>
      </c>
      <c r="M9" s="51"/>
      <c r="N9" s="52"/>
      <c r="O9" s="53"/>
      <c r="P9" s="54"/>
      <c r="Q9" s="55">
        <v>2</v>
      </c>
      <c r="R9" s="52">
        <f>Q9/I9*100</f>
        <v>11.76470588235294</v>
      </c>
      <c r="S9" s="53">
        <f t="shared" ref="S9:S10" si="8">SUM(M9,O9,Q9)</f>
        <v>2</v>
      </c>
      <c r="T9" s="56">
        <f t="shared" ref="T9:T10" si="9">S9/K9*100</f>
        <v>11.76470588235294</v>
      </c>
    </row>
    <row r="10" spans="1:20" ht="18.95" customHeight="1">
      <c r="A10" s="57" t="s">
        <v>31</v>
      </c>
      <c r="B10" s="232"/>
      <c r="C10" s="59"/>
      <c r="D10" s="233"/>
      <c r="E10" s="61"/>
      <c r="F10" s="62"/>
      <c r="G10" s="63"/>
      <c r="H10" s="64"/>
      <c r="I10" s="65">
        <v>2</v>
      </c>
      <c r="J10" s="64">
        <f t="shared" si="6"/>
        <v>100</v>
      </c>
      <c r="K10" s="65">
        <f t="shared" si="7"/>
        <v>2</v>
      </c>
      <c r="L10" s="49">
        <f t="shared" si="5"/>
        <v>7.4074074074074066</v>
      </c>
      <c r="M10" s="58"/>
      <c r="N10" s="42"/>
      <c r="O10" s="66"/>
      <c r="P10" s="67"/>
      <c r="Q10" s="60">
        <v>1</v>
      </c>
      <c r="R10" s="42">
        <f>Q10/I10*100</f>
        <v>50</v>
      </c>
      <c r="S10" s="66">
        <f t="shared" si="8"/>
        <v>1</v>
      </c>
      <c r="T10" s="68">
        <f t="shared" si="9"/>
        <v>50</v>
      </c>
    </row>
    <row r="11" spans="1:20" ht="18.95" customHeight="1">
      <c r="A11" s="57" t="s">
        <v>32</v>
      </c>
      <c r="B11" s="232"/>
      <c r="C11" s="59"/>
      <c r="D11" s="233"/>
      <c r="E11" s="61"/>
      <c r="F11" s="62"/>
      <c r="G11" s="63"/>
      <c r="H11" s="64"/>
      <c r="I11" s="65">
        <v>1</v>
      </c>
      <c r="J11" s="64">
        <f t="shared" si="6"/>
        <v>100</v>
      </c>
      <c r="K11" s="65">
        <f t="shared" si="7"/>
        <v>1</v>
      </c>
      <c r="L11" s="49">
        <f t="shared" si="5"/>
        <v>3.7037037037037033</v>
      </c>
      <c r="M11" s="58"/>
      <c r="N11" s="42"/>
      <c r="O11" s="66"/>
      <c r="P11" s="67"/>
      <c r="Q11" s="60"/>
      <c r="R11" s="42"/>
      <c r="S11" s="66"/>
      <c r="T11" s="68"/>
    </row>
    <row r="12" spans="1:20" ht="18.95" customHeight="1">
      <c r="A12" s="57" t="s">
        <v>33</v>
      </c>
      <c r="B12" s="232"/>
      <c r="C12" s="59"/>
      <c r="D12" s="233"/>
      <c r="E12" s="61"/>
      <c r="F12" s="62"/>
      <c r="G12" s="63"/>
      <c r="H12" s="64"/>
      <c r="I12" s="65">
        <v>3</v>
      </c>
      <c r="J12" s="64">
        <f t="shared" si="6"/>
        <v>100</v>
      </c>
      <c r="K12" s="65">
        <f t="shared" si="7"/>
        <v>3</v>
      </c>
      <c r="L12" s="49">
        <f t="shared" si="5"/>
        <v>11.111111111111111</v>
      </c>
      <c r="M12" s="58"/>
      <c r="N12" s="42"/>
      <c r="O12" s="66"/>
      <c r="P12" s="67"/>
      <c r="Q12" s="60"/>
      <c r="R12" s="42"/>
      <c r="S12" s="66"/>
      <c r="T12" s="68"/>
    </row>
    <row r="13" spans="1:20" ht="18.95" customHeight="1" thickBot="1">
      <c r="A13" s="69" t="s">
        <v>34</v>
      </c>
      <c r="B13" s="234"/>
      <c r="C13" s="70"/>
      <c r="D13" s="235"/>
      <c r="E13" s="46"/>
      <c r="F13" s="47"/>
      <c r="G13" s="48"/>
      <c r="H13" s="49"/>
      <c r="I13" s="50">
        <v>3</v>
      </c>
      <c r="J13" s="49">
        <f t="shared" si="6"/>
        <v>100</v>
      </c>
      <c r="K13" s="50">
        <f t="shared" si="7"/>
        <v>3</v>
      </c>
      <c r="L13" s="49">
        <f t="shared" si="5"/>
        <v>11.111111111111111</v>
      </c>
      <c r="M13" s="51"/>
      <c r="N13" s="52"/>
      <c r="O13" s="53"/>
      <c r="P13" s="54"/>
      <c r="Q13" s="55"/>
      <c r="R13" s="52"/>
      <c r="S13" s="53"/>
      <c r="T13" s="56"/>
    </row>
    <row r="14" spans="1:20" ht="18.95" customHeight="1">
      <c r="A14" s="71" t="s">
        <v>35</v>
      </c>
      <c r="B14" s="236">
        <f>SUM(B15:B16)</f>
        <v>2071</v>
      </c>
      <c r="C14" s="237">
        <f t="shared" ref="C14:S14" si="10">SUM(C15:C16)</f>
        <v>290</v>
      </c>
      <c r="D14" s="238">
        <f t="shared" si="10"/>
        <v>336</v>
      </c>
      <c r="E14" s="73">
        <f>SUM(E15:E16)</f>
        <v>205</v>
      </c>
      <c r="F14" s="74">
        <f t="shared" ref="F14" si="11">E14/K14*100</f>
        <v>65.286624203821646</v>
      </c>
      <c r="G14" s="75">
        <f t="shared" si="10"/>
        <v>69</v>
      </c>
      <c r="H14" s="76">
        <f t="shared" ref="H14" si="12">G14/K14*100</f>
        <v>21.97452229299363</v>
      </c>
      <c r="I14" s="72">
        <f t="shared" si="10"/>
        <v>40</v>
      </c>
      <c r="J14" s="76">
        <f t="shared" si="6"/>
        <v>12.738853503184714</v>
      </c>
      <c r="K14" s="72">
        <f t="shared" si="10"/>
        <v>314</v>
      </c>
      <c r="L14" s="77">
        <f>+K14/D14*100</f>
        <v>93.452380952380949</v>
      </c>
      <c r="M14" s="13">
        <f t="shared" si="10"/>
        <v>9</v>
      </c>
      <c r="N14" s="74">
        <f>M14/E14*100</f>
        <v>4.3902439024390238</v>
      </c>
      <c r="O14" s="17">
        <f t="shared" si="10"/>
        <v>4</v>
      </c>
      <c r="P14" s="78">
        <f>+O14/G14*100</f>
        <v>5.7971014492753623</v>
      </c>
      <c r="Q14" s="15">
        <f t="shared" si="10"/>
        <v>5</v>
      </c>
      <c r="R14" s="74">
        <f>+Q14/I14*100</f>
        <v>12.5</v>
      </c>
      <c r="S14" s="75">
        <f t="shared" si="10"/>
        <v>18</v>
      </c>
      <c r="T14" s="79">
        <f t="shared" ref="T14" si="13">S14/K14*100</f>
        <v>5.7324840764331215</v>
      </c>
    </row>
    <row r="15" spans="1:20" ht="18.95" customHeight="1">
      <c r="A15" s="80" t="s">
        <v>36</v>
      </c>
      <c r="B15" s="239">
        <f>467+12+182+60+30+1</f>
        <v>752</v>
      </c>
      <c r="C15" s="82">
        <v>200</v>
      </c>
      <c r="D15" s="240">
        <f>124+39+30</f>
        <v>193</v>
      </c>
      <c r="E15" s="84">
        <v>116</v>
      </c>
      <c r="F15" s="85">
        <f t="shared" ref="F15:F17" si="14">E15/K15*100</f>
        <v>63.04347826086957</v>
      </c>
      <c r="G15" s="86">
        <v>36</v>
      </c>
      <c r="H15" s="87">
        <f t="shared" ref="H15:H17" si="15">G15/K15*100</f>
        <v>19.565217391304348</v>
      </c>
      <c r="I15" s="88">
        <v>32</v>
      </c>
      <c r="J15" s="87">
        <f t="shared" ref="J15:J17" si="16">I15/K15*100</f>
        <v>17.391304347826086</v>
      </c>
      <c r="K15" s="88">
        <f t="shared" ref="K15:K16" si="17">SUM(I15,E15,G15)</f>
        <v>184</v>
      </c>
      <c r="L15" s="92">
        <f>+K15/D15*100</f>
        <v>95.336787564766837</v>
      </c>
      <c r="M15" s="81">
        <v>8</v>
      </c>
      <c r="N15" s="89">
        <f t="shared" ref="N15:N17" si="18">M15/E15*100</f>
        <v>6.8965517241379306</v>
      </c>
      <c r="O15" s="90">
        <v>3</v>
      </c>
      <c r="P15" s="91">
        <f>O15/G15*100</f>
        <v>8.3333333333333321</v>
      </c>
      <c r="Q15" s="83">
        <v>5</v>
      </c>
      <c r="R15" s="89">
        <f>Q15/I15*100</f>
        <v>15.625</v>
      </c>
      <c r="S15" s="90">
        <f t="shared" ref="S15:S17" si="19">SUM(M15,O15,Q15)</f>
        <v>16</v>
      </c>
      <c r="T15" s="92">
        <f t="shared" ref="T15:T17" si="20">S15/K15*100</f>
        <v>8.695652173913043</v>
      </c>
    </row>
    <row r="16" spans="1:20" ht="18.95" customHeight="1" thickBot="1">
      <c r="A16" s="44" t="s">
        <v>37</v>
      </c>
      <c r="B16" s="241">
        <f>1162+19+88+45+4+1</f>
        <v>1319</v>
      </c>
      <c r="C16" s="94">
        <v>90</v>
      </c>
      <c r="D16" s="242">
        <f>107+35+1</f>
        <v>143</v>
      </c>
      <c r="E16" s="96">
        <v>89</v>
      </c>
      <c r="F16" s="97">
        <f t="shared" si="14"/>
        <v>68.461538461538467</v>
      </c>
      <c r="G16" s="98">
        <v>33</v>
      </c>
      <c r="H16" s="99">
        <f t="shared" si="15"/>
        <v>25.384615384615383</v>
      </c>
      <c r="I16" s="100">
        <v>8</v>
      </c>
      <c r="J16" s="99">
        <f t="shared" si="16"/>
        <v>6.1538461538461542</v>
      </c>
      <c r="K16" s="100">
        <f t="shared" si="17"/>
        <v>130</v>
      </c>
      <c r="L16" s="104">
        <f>+K16/D16*100</f>
        <v>90.909090909090907</v>
      </c>
      <c r="M16" s="93">
        <v>1</v>
      </c>
      <c r="N16" s="101">
        <f t="shared" si="18"/>
        <v>1.1235955056179776</v>
      </c>
      <c r="O16" s="102">
        <v>1</v>
      </c>
      <c r="P16" s="103">
        <f>O16/G16*100</f>
        <v>3.0303030303030303</v>
      </c>
      <c r="Q16" s="95"/>
      <c r="R16" s="101"/>
      <c r="S16" s="102">
        <f t="shared" si="19"/>
        <v>2</v>
      </c>
      <c r="T16" s="104">
        <f t="shared" si="20"/>
        <v>1.5384615384615385</v>
      </c>
    </row>
    <row r="17" spans="1:20" ht="18.95" customHeight="1">
      <c r="A17" s="105" t="s">
        <v>38</v>
      </c>
      <c r="B17" s="243">
        <f>SUM(B18:B20)</f>
        <v>1044</v>
      </c>
      <c r="C17" s="244">
        <f t="shared" ref="C17:D17" si="21">SUM(C18:C20)</f>
        <v>270</v>
      </c>
      <c r="D17" s="245">
        <f t="shared" si="21"/>
        <v>269</v>
      </c>
      <c r="E17" s="106">
        <f>SUM(E18:E20)</f>
        <v>121</v>
      </c>
      <c r="F17" s="108">
        <f t="shared" si="14"/>
        <v>47.826086956521742</v>
      </c>
      <c r="G17" s="109">
        <f>SUM(G18:G20)</f>
        <v>86</v>
      </c>
      <c r="H17" s="110">
        <f t="shared" si="15"/>
        <v>33.992094861660078</v>
      </c>
      <c r="I17" s="107">
        <f>SUM(I18:I20)</f>
        <v>46</v>
      </c>
      <c r="J17" s="110">
        <f t="shared" si="16"/>
        <v>18.181818181818183</v>
      </c>
      <c r="K17" s="107">
        <f>SUM(I17,E17,G17)</f>
        <v>253</v>
      </c>
      <c r="L17" s="74">
        <f t="shared" ref="L17" si="22">+K17/D17*100</f>
        <v>94.05204460966543</v>
      </c>
      <c r="M17" s="106">
        <f>SUM(M18:M20)</f>
        <v>8</v>
      </c>
      <c r="N17" s="108">
        <f t="shared" si="18"/>
        <v>6.6115702479338845</v>
      </c>
      <c r="O17" s="111">
        <f>SUM(O18:O20)</f>
        <v>8</v>
      </c>
      <c r="P17" s="76">
        <f>+O17/G17*100</f>
        <v>9.3023255813953494</v>
      </c>
      <c r="Q17" s="107">
        <f>SUM(Q18:Q20)</f>
        <v>4</v>
      </c>
      <c r="R17" s="108">
        <f t="shared" ref="R17" si="23">Q17/I17*100</f>
        <v>8.695652173913043</v>
      </c>
      <c r="S17" s="111">
        <f t="shared" si="19"/>
        <v>20</v>
      </c>
      <c r="T17" s="112">
        <f t="shared" si="20"/>
        <v>7.9051383399209492</v>
      </c>
    </row>
    <row r="18" spans="1:20" ht="18.95" customHeight="1">
      <c r="A18" s="113" t="s">
        <v>39</v>
      </c>
      <c r="B18" s="239">
        <f>180+24+38+2+13+9+6</f>
        <v>272</v>
      </c>
      <c r="C18" s="82">
        <v>90</v>
      </c>
      <c r="D18" s="240">
        <f>34+18+13+9+3</f>
        <v>77</v>
      </c>
      <c r="E18" s="84">
        <v>26</v>
      </c>
      <c r="F18" s="85">
        <f t="shared" ref="F18:F21" si="24">E18/K18*100</f>
        <v>37.142857142857146</v>
      </c>
      <c r="G18" s="86">
        <v>16</v>
      </c>
      <c r="H18" s="87">
        <f t="shared" ref="H18:H21" si="25">G18/K18*100</f>
        <v>22.857142857142858</v>
      </c>
      <c r="I18" s="88">
        <v>28</v>
      </c>
      <c r="J18" s="87">
        <f t="shared" ref="J18:J21" si="26">I18/K18*100</f>
        <v>40</v>
      </c>
      <c r="K18" s="88">
        <f t="shared" ref="K18:K20" si="27">SUM(I18,E18,G18)</f>
        <v>70</v>
      </c>
      <c r="L18" s="92">
        <f>+K18/D18*100</f>
        <v>90.909090909090907</v>
      </c>
      <c r="M18" s="81">
        <v>1</v>
      </c>
      <c r="N18" s="89">
        <f t="shared" ref="N18:N21" si="28">M18/E18*100</f>
        <v>3.8461538461538463</v>
      </c>
      <c r="O18" s="90">
        <v>1</v>
      </c>
      <c r="P18" s="91">
        <f t="shared" ref="P18:P20" si="29">O18/G18*100</f>
        <v>6.25</v>
      </c>
      <c r="Q18" s="83">
        <v>3</v>
      </c>
      <c r="R18" s="89">
        <f t="shared" ref="R18:R19" si="30">Q18/I18*100</f>
        <v>10.714285714285714</v>
      </c>
      <c r="S18" s="90">
        <f t="shared" ref="S18:S21" si="31">SUM(M18,O18,Q18)</f>
        <v>5</v>
      </c>
      <c r="T18" s="92">
        <f t="shared" ref="T18:T21" si="32">S18/K18*100</f>
        <v>7.1428571428571423</v>
      </c>
    </row>
    <row r="19" spans="1:20" ht="18.95" customHeight="1">
      <c r="A19" s="57" t="s">
        <v>40</v>
      </c>
      <c r="B19" s="230">
        <f>125+1+45+56+13+2+4</f>
        <v>246</v>
      </c>
      <c r="C19" s="33">
        <v>90</v>
      </c>
      <c r="D19" s="231">
        <f>47+33+11+1+3</f>
        <v>95</v>
      </c>
      <c r="E19" s="35">
        <v>45</v>
      </c>
      <c r="F19" s="36">
        <f t="shared" si="24"/>
        <v>49.450549450549453</v>
      </c>
      <c r="G19" s="37">
        <v>31</v>
      </c>
      <c r="H19" s="38">
        <f t="shared" si="25"/>
        <v>34.065934065934066</v>
      </c>
      <c r="I19" s="115">
        <v>15</v>
      </c>
      <c r="J19" s="38">
        <f t="shared" si="26"/>
        <v>16.483516483516482</v>
      </c>
      <c r="K19" s="37">
        <f t="shared" si="27"/>
        <v>91</v>
      </c>
      <c r="L19" s="43">
        <f t="shared" ref="L19:L20" si="33">+K19/D19*100</f>
        <v>95.78947368421052</v>
      </c>
      <c r="M19" s="32">
        <v>3</v>
      </c>
      <c r="N19" s="39">
        <f t="shared" si="28"/>
        <v>6.666666666666667</v>
      </c>
      <c r="O19" s="41">
        <v>2</v>
      </c>
      <c r="P19" s="116">
        <f t="shared" si="29"/>
        <v>6.4516129032258061</v>
      </c>
      <c r="Q19" s="34">
        <v>1</v>
      </c>
      <c r="R19" s="39">
        <f t="shared" si="30"/>
        <v>6.666666666666667</v>
      </c>
      <c r="S19" s="41">
        <f t="shared" si="31"/>
        <v>6</v>
      </c>
      <c r="T19" s="43">
        <f t="shared" si="32"/>
        <v>6.593406593406594</v>
      </c>
    </row>
    <row r="20" spans="1:20" ht="18.95" customHeight="1" thickBot="1">
      <c r="A20" s="69" t="s">
        <v>41</v>
      </c>
      <c r="B20" s="246">
        <f>382+6+69+65+2+1+1</f>
        <v>526</v>
      </c>
      <c r="C20" s="118">
        <v>90</v>
      </c>
      <c r="D20" s="247">
        <f>57+40</f>
        <v>97</v>
      </c>
      <c r="E20" s="120">
        <v>50</v>
      </c>
      <c r="F20" s="121">
        <f t="shared" si="24"/>
        <v>54.347826086956516</v>
      </c>
      <c r="G20" s="122">
        <v>39</v>
      </c>
      <c r="H20" s="123">
        <f t="shared" si="25"/>
        <v>42.391304347826086</v>
      </c>
      <c r="I20" s="124">
        <v>3</v>
      </c>
      <c r="J20" s="123">
        <f t="shared" si="26"/>
        <v>3.2608695652173911</v>
      </c>
      <c r="K20" s="124">
        <f t="shared" si="27"/>
        <v>92</v>
      </c>
      <c r="L20" s="128">
        <f t="shared" si="33"/>
        <v>94.845360824742258</v>
      </c>
      <c r="M20" s="117">
        <v>4</v>
      </c>
      <c r="N20" s="125">
        <f t="shared" si="28"/>
        <v>8</v>
      </c>
      <c r="O20" s="126">
        <v>5</v>
      </c>
      <c r="P20" s="127">
        <f t="shared" si="29"/>
        <v>12.820512820512819</v>
      </c>
      <c r="Q20" s="119"/>
      <c r="R20" s="125"/>
      <c r="S20" s="126">
        <f t="shared" si="31"/>
        <v>9</v>
      </c>
      <c r="T20" s="128">
        <f t="shared" si="32"/>
        <v>9.7826086956521738</v>
      </c>
    </row>
    <row r="21" spans="1:20" ht="18.95" customHeight="1">
      <c r="A21" s="129" t="s">
        <v>42</v>
      </c>
      <c r="B21" s="248">
        <f>SUM(B22:B44)</f>
        <v>8860</v>
      </c>
      <c r="C21" s="249">
        <f t="shared" ref="C21:D21" si="34">SUM(C22:C44)</f>
        <v>2000</v>
      </c>
      <c r="D21" s="250">
        <f t="shared" si="34"/>
        <v>2844</v>
      </c>
      <c r="E21" s="13">
        <f>SUM(E22:E44)</f>
        <v>2144</v>
      </c>
      <c r="F21" s="74">
        <f t="shared" si="24"/>
        <v>79.55473098330242</v>
      </c>
      <c r="G21" s="17">
        <f>SUM(G22:G44)</f>
        <v>160</v>
      </c>
      <c r="H21" s="78">
        <f t="shared" si="25"/>
        <v>5.9369202226345088</v>
      </c>
      <c r="I21" s="15">
        <f>SUM(I22:I44)</f>
        <v>391</v>
      </c>
      <c r="J21" s="78">
        <f t="shared" si="26"/>
        <v>14.50834879406308</v>
      </c>
      <c r="K21" s="15">
        <f>SUM(K22:K44)</f>
        <v>2695</v>
      </c>
      <c r="L21" s="77">
        <f t="shared" ref="L21:L22" si="35">+K21/D21*100</f>
        <v>94.760900140646982</v>
      </c>
      <c r="M21" s="15">
        <f>SUM(M22:M44)</f>
        <v>126</v>
      </c>
      <c r="N21" s="74">
        <f t="shared" si="28"/>
        <v>5.8768656716417915</v>
      </c>
      <c r="O21" s="17">
        <f>SUM(O22:O44)</f>
        <v>7</v>
      </c>
      <c r="P21" s="78">
        <f>+O21/G21*100</f>
        <v>4.375</v>
      </c>
      <c r="Q21" s="15">
        <f>SUM(Q22:Q44)</f>
        <v>76</v>
      </c>
      <c r="R21" s="74">
        <f t="shared" ref="R21" si="36">Q21/I21*100</f>
        <v>19.437340153452684</v>
      </c>
      <c r="S21" s="17">
        <f t="shared" si="31"/>
        <v>209</v>
      </c>
      <c r="T21" s="77">
        <f t="shared" si="32"/>
        <v>7.7551020408163263</v>
      </c>
    </row>
    <row r="22" spans="1:20" ht="18.95" customHeight="1">
      <c r="A22" s="130" t="s">
        <v>43</v>
      </c>
      <c r="B22" s="239">
        <f>7204+128+738+250+28+182+2+4+324</f>
        <v>8860</v>
      </c>
      <c r="C22" s="82">
        <v>2000</v>
      </c>
      <c r="D22" s="240">
        <f>2354+179+109+4+198</f>
        <v>2844</v>
      </c>
      <c r="E22" s="22">
        <v>1762</v>
      </c>
      <c r="F22" s="23">
        <f t="shared" ref="F22:F39" si="37">E22/K22*100</f>
        <v>88.365095285857578</v>
      </c>
      <c r="G22" s="24">
        <v>160</v>
      </c>
      <c r="H22" s="25">
        <f>G22/K22*100</f>
        <v>8.0240722166499499</v>
      </c>
      <c r="I22" s="26">
        <v>72</v>
      </c>
      <c r="J22" s="25">
        <f t="shared" ref="J22:J43" si="38">I22/K22*100</f>
        <v>3.6108324974924777</v>
      </c>
      <c r="K22" s="24">
        <f t="shared" ref="K22:K44" si="39">SUM(I22,E22,G22)</f>
        <v>1994</v>
      </c>
      <c r="L22" s="114">
        <f t="shared" si="35"/>
        <v>70.112517580872009</v>
      </c>
      <c r="M22" s="20">
        <v>114</v>
      </c>
      <c r="N22" s="27">
        <f t="shared" ref="N22:N28" si="40">M22/E22*100</f>
        <v>6.4699205448354142</v>
      </c>
      <c r="O22" s="28">
        <v>7</v>
      </c>
      <c r="P22" s="29">
        <f>O22/G22*100</f>
        <v>4.375</v>
      </c>
      <c r="Q22" s="21">
        <v>11</v>
      </c>
      <c r="R22" s="27">
        <f t="shared" ref="R22:R29" si="41">Q22/I22*100</f>
        <v>15.277777777777779</v>
      </c>
      <c r="S22" s="28">
        <f t="shared" ref="S22:S44" si="42">SUM(M22,O22,Q22)</f>
        <v>132</v>
      </c>
      <c r="T22" s="30">
        <f t="shared" ref="T22:T24" si="43">S22/K22*100</f>
        <v>6.6198595787362091</v>
      </c>
    </row>
    <row r="23" spans="1:20" ht="18.95" customHeight="1">
      <c r="A23" s="131" t="s">
        <v>44</v>
      </c>
      <c r="B23" s="251"/>
      <c r="C23" s="132"/>
      <c r="D23" s="252"/>
      <c r="E23" s="35">
        <v>20</v>
      </c>
      <c r="F23" s="36">
        <f t="shared" si="37"/>
        <v>62.5</v>
      </c>
      <c r="G23" s="37">
        <v>0</v>
      </c>
      <c r="H23" s="38">
        <f>G23/K23*100</f>
        <v>0</v>
      </c>
      <c r="I23" s="115">
        <v>12</v>
      </c>
      <c r="J23" s="38">
        <f t="shared" si="38"/>
        <v>37.5</v>
      </c>
      <c r="K23" s="115">
        <f t="shared" si="39"/>
        <v>32</v>
      </c>
      <c r="L23" s="43"/>
      <c r="M23" s="32">
        <v>1</v>
      </c>
      <c r="N23" s="39">
        <f t="shared" si="40"/>
        <v>5</v>
      </c>
      <c r="O23" s="41">
        <v>0</v>
      </c>
      <c r="P23" s="116">
        <v>0</v>
      </c>
      <c r="Q23" s="34">
        <v>2</v>
      </c>
      <c r="R23" s="39">
        <f t="shared" si="41"/>
        <v>16.666666666666664</v>
      </c>
      <c r="S23" s="41">
        <f t="shared" si="42"/>
        <v>3</v>
      </c>
      <c r="T23" s="43">
        <f t="shared" si="43"/>
        <v>9.375</v>
      </c>
    </row>
    <row r="24" spans="1:20" ht="18.95" customHeight="1">
      <c r="A24" s="131" t="s">
        <v>45</v>
      </c>
      <c r="B24" s="251"/>
      <c r="C24" s="132"/>
      <c r="D24" s="252"/>
      <c r="E24" s="35">
        <v>24</v>
      </c>
      <c r="F24" s="36">
        <f t="shared" si="37"/>
        <v>80</v>
      </c>
      <c r="G24" s="37">
        <v>0</v>
      </c>
      <c r="H24" s="38">
        <f>G24/K24*100</f>
        <v>0</v>
      </c>
      <c r="I24" s="115">
        <v>6</v>
      </c>
      <c r="J24" s="38">
        <f t="shared" si="38"/>
        <v>20</v>
      </c>
      <c r="K24" s="115">
        <f t="shared" si="39"/>
        <v>30</v>
      </c>
      <c r="L24" s="133"/>
      <c r="M24" s="32">
        <v>2</v>
      </c>
      <c r="N24" s="39">
        <f t="shared" si="40"/>
        <v>8.3333333333333321</v>
      </c>
      <c r="O24" s="41">
        <v>0</v>
      </c>
      <c r="P24" s="116">
        <v>0</v>
      </c>
      <c r="Q24" s="34">
        <v>2</v>
      </c>
      <c r="R24" s="39">
        <f t="shared" si="41"/>
        <v>33.333333333333329</v>
      </c>
      <c r="S24" s="41">
        <f t="shared" si="42"/>
        <v>4</v>
      </c>
      <c r="T24" s="43">
        <f t="shared" si="43"/>
        <v>13.333333333333334</v>
      </c>
    </row>
    <row r="25" spans="1:20" ht="18.95" customHeight="1">
      <c r="A25" s="131" t="s">
        <v>46</v>
      </c>
      <c r="B25" s="251"/>
      <c r="C25" s="132"/>
      <c r="D25" s="252"/>
      <c r="E25" s="35">
        <v>10</v>
      </c>
      <c r="F25" s="36">
        <f t="shared" si="37"/>
        <v>66.666666666666657</v>
      </c>
      <c r="G25" s="37">
        <v>0</v>
      </c>
      <c r="H25" s="38">
        <f>G25/K25*100</f>
        <v>0</v>
      </c>
      <c r="I25" s="115">
        <v>5</v>
      </c>
      <c r="J25" s="38">
        <f t="shared" si="38"/>
        <v>33.333333333333329</v>
      </c>
      <c r="K25" s="115">
        <f t="shared" si="39"/>
        <v>15</v>
      </c>
      <c r="L25" s="133"/>
      <c r="M25" s="32">
        <v>0</v>
      </c>
      <c r="N25" s="39">
        <f t="shared" si="40"/>
        <v>0</v>
      </c>
      <c r="O25" s="41">
        <v>0</v>
      </c>
      <c r="P25" s="116">
        <v>0</v>
      </c>
      <c r="Q25" s="34">
        <v>0</v>
      </c>
      <c r="R25" s="39">
        <f t="shared" si="41"/>
        <v>0</v>
      </c>
      <c r="S25" s="41">
        <f t="shared" si="42"/>
        <v>0</v>
      </c>
      <c r="T25" s="43">
        <v>0</v>
      </c>
    </row>
    <row r="26" spans="1:20" ht="18.95" customHeight="1">
      <c r="A26" s="131" t="s">
        <v>47</v>
      </c>
      <c r="B26" s="251"/>
      <c r="C26" s="132"/>
      <c r="D26" s="252"/>
      <c r="E26" s="35">
        <v>15</v>
      </c>
      <c r="F26" s="36">
        <f t="shared" si="37"/>
        <v>75</v>
      </c>
      <c r="G26" s="37">
        <v>0</v>
      </c>
      <c r="H26" s="38">
        <f>G26/K26*100</f>
        <v>0</v>
      </c>
      <c r="I26" s="115">
        <v>5</v>
      </c>
      <c r="J26" s="38">
        <f t="shared" si="38"/>
        <v>25</v>
      </c>
      <c r="K26" s="115">
        <f t="shared" si="39"/>
        <v>20</v>
      </c>
      <c r="L26" s="133"/>
      <c r="M26" s="32">
        <v>0</v>
      </c>
      <c r="N26" s="39">
        <f t="shared" si="40"/>
        <v>0</v>
      </c>
      <c r="O26" s="41">
        <v>0</v>
      </c>
      <c r="P26" s="116">
        <v>0</v>
      </c>
      <c r="Q26" s="34">
        <v>0</v>
      </c>
      <c r="R26" s="39">
        <f t="shared" si="41"/>
        <v>0</v>
      </c>
      <c r="S26" s="41">
        <f t="shared" si="42"/>
        <v>0</v>
      </c>
      <c r="T26" s="43">
        <v>0</v>
      </c>
    </row>
    <row r="27" spans="1:20" ht="18.95" customHeight="1">
      <c r="A27" s="131" t="s">
        <v>48</v>
      </c>
      <c r="B27" s="251"/>
      <c r="C27" s="132"/>
      <c r="D27" s="252"/>
      <c r="E27" s="35">
        <v>11</v>
      </c>
      <c r="F27" s="36">
        <f t="shared" si="37"/>
        <v>52.380952380952387</v>
      </c>
      <c r="G27" s="37">
        <v>0</v>
      </c>
      <c r="H27" s="38">
        <f>G27/K27*100</f>
        <v>0</v>
      </c>
      <c r="I27" s="115">
        <v>10</v>
      </c>
      <c r="J27" s="38">
        <f t="shared" si="38"/>
        <v>47.619047619047613</v>
      </c>
      <c r="K27" s="115">
        <f t="shared" si="39"/>
        <v>21</v>
      </c>
      <c r="L27" s="133"/>
      <c r="M27" s="32">
        <v>0</v>
      </c>
      <c r="N27" s="39">
        <f t="shared" si="40"/>
        <v>0</v>
      </c>
      <c r="O27" s="41">
        <v>0</v>
      </c>
      <c r="P27" s="116">
        <v>0</v>
      </c>
      <c r="Q27" s="34">
        <v>0</v>
      </c>
      <c r="R27" s="39">
        <f t="shared" si="41"/>
        <v>0</v>
      </c>
      <c r="S27" s="41">
        <f t="shared" si="42"/>
        <v>0</v>
      </c>
      <c r="T27" s="43">
        <v>0</v>
      </c>
    </row>
    <row r="28" spans="1:20" ht="18.95" customHeight="1">
      <c r="A28" s="131" t="s">
        <v>49</v>
      </c>
      <c r="B28" s="251"/>
      <c r="C28" s="132"/>
      <c r="D28" s="252"/>
      <c r="E28" s="35">
        <v>32</v>
      </c>
      <c r="F28" s="36">
        <f t="shared" si="37"/>
        <v>78.048780487804876</v>
      </c>
      <c r="G28" s="37">
        <v>0</v>
      </c>
      <c r="H28" s="38">
        <f>G28/K28*100</f>
        <v>0</v>
      </c>
      <c r="I28" s="115">
        <v>9</v>
      </c>
      <c r="J28" s="38">
        <f t="shared" si="38"/>
        <v>21.951219512195124</v>
      </c>
      <c r="K28" s="115">
        <f t="shared" si="39"/>
        <v>41</v>
      </c>
      <c r="L28" s="133"/>
      <c r="M28" s="32">
        <v>0</v>
      </c>
      <c r="N28" s="39">
        <f t="shared" si="40"/>
        <v>0</v>
      </c>
      <c r="O28" s="41">
        <v>0</v>
      </c>
      <c r="P28" s="116">
        <v>0</v>
      </c>
      <c r="Q28" s="34">
        <v>0</v>
      </c>
      <c r="R28" s="39">
        <f t="shared" si="41"/>
        <v>0</v>
      </c>
      <c r="S28" s="41">
        <f t="shared" si="42"/>
        <v>0</v>
      </c>
      <c r="T28" s="43">
        <v>0</v>
      </c>
    </row>
    <row r="29" spans="1:20" ht="18.95" customHeight="1">
      <c r="A29" s="131" t="s">
        <v>50</v>
      </c>
      <c r="B29" s="251"/>
      <c r="C29" s="132"/>
      <c r="D29" s="252"/>
      <c r="E29" s="35">
        <v>9</v>
      </c>
      <c r="F29" s="36">
        <f t="shared" si="37"/>
        <v>60</v>
      </c>
      <c r="G29" s="37">
        <v>0</v>
      </c>
      <c r="H29" s="38">
        <f>G29/K29*100</f>
        <v>0</v>
      </c>
      <c r="I29" s="115">
        <v>6</v>
      </c>
      <c r="J29" s="38">
        <f t="shared" si="38"/>
        <v>40</v>
      </c>
      <c r="K29" s="115">
        <f t="shared" si="39"/>
        <v>15</v>
      </c>
      <c r="L29" s="133"/>
      <c r="M29" s="32">
        <v>3</v>
      </c>
      <c r="N29" s="39">
        <f t="shared" ref="N29:N30" si="44">M29/E29*100</f>
        <v>33.333333333333329</v>
      </c>
      <c r="O29" s="41">
        <v>0</v>
      </c>
      <c r="P29" s="116">
        <v>0</v>
      </c>
      <c r="Q29" s="34">
        <v>0</v>
      </c>
      <c r="R29" s="39">
        <f t="shared" si="41"/>
        <v>0</v>
      </c>
      <c r="S29" s="41">
        <f t="shared" si="42"/>
        <v>3</v>
      </c>
      <c r="T29" s="43">
        <f t="shared" ref="T29:T30" si="45">S29/K29*100</f>
        <v>20</v>
      </c>
    </row>
    <row r="30" spans="1:20" ht="18.95" customHeight="1">
      <c r="A30" s="135" t="s">
        <v>51</v>
      </c>
      <c r="B30" s="251"/>
      <c r="C30" s="132"/>
      <c r="D30" s="252"/>
      <c r="E30" s="96">
        <v>21</v>
      </c>
      <c r="F30" s="97">
        <f t="shared" si="37"/>
        <v>75</v>
      </c>
      <c r="G30" s="98">
        <v>0</v>
      </c>
      <c r="H30" s="99">
        <f>G30/K30*100</f>
        <v>0</v>
      </c>
      <c r="I30" s="100">
        <v>7</v>
      </c>
      <c r="J30" s="99">
        <f t="shared" si="38"/>
        <v>25</v>
      </c>
      <c r="K30" s="100">
        <f t="shared" si="39"/>
        <v>28</v>
      </c>
      <c r="L30" s="133"/>
      <c r="M30" s="93">
        <v>1</v>
      </c>
      <c r="N30" s="101">
        <f t="shared" si="44"/>
        <v>4.7619047619047619</v>
      </c>
      <c r="O30" s="102">
        <v>0</v>
      </c>
      <c r="P30" s="116">
        <v>0</v>
      </c>
      <c r="Q30" s="95">
        <v>1</v>
      </c>
      <c r="R30" s="101">
        <f>Q30/I30*100</f>
        <v>14.285714285714285</v>
      </c>
      <c r="S30" s="102">
        <f t="shared" si="42"/>
        <v>2</v>
      </c>
      <c r="T30" s="104">
        <f t="shared" si="45"/>
        <v>7.1428571428571423</v>
      </c>
    </row>
    <row r="31" spans="1:20" ht="18.95" customHeight="1">
      <c r="A31" s="135" t="s">
        <v>52</v>
      </c>
      <c r="B31" s="251"/>
      <c r="C31" s="132"/>
      <c r="D31" s="252"/>
      <c r="E31" s="96">
        <v>37</v>
      </c>
      <c r="F31" s="97">
        <f t="shared" si="37"/>
        <v>88.095238095238088</v>
      </c>
      <c r="G31" s="98">
        <v>0</v>
      </c>
      <c r="H31" s="99">
        <f>G31/K31*100</f>
        <v>0</v>
      </c>
      <c r="I31" s="100">
        <v>5</v>
      </c>
      <c r="J31" s="99">
        <f t="shared" si="38"/>
        <v>11.904761904761903</v>
      </c>
      <c r="K31" s="100">
        <f t="shared" si="39"/>
        <v>42</v>
      </c>
      <c r="L31" s="133"/>
      <c r="M31" s="93"/>
      <c r="N31" s="101"/>
      <c r="O31" s="102">
        <v>0</v>
      </c>
      <c r="P31" s="116">
        <v>0</v>
      </c>
      <c r="Q31" s="95">
        <v>0</v>
      </c>
      <c r="R31" s="101">
        <f>Q31/I31*100</f>
        <v>0</v>
      </c>
      <c r="S31" s="102">
        <f t="shared" si="42"/>
        <v>0</v>
      </c>
      <c r="T31" s="104">
        <v>0</v>
      </c>
    </row>
    <row r="32" spans="1:20" ht="18.95" customHeight="1">
      <c r="A32" s="135" t="s">
        <v>53</v>
      </c>
      <c r="B32" s="251"/>
      <c r="C32" s="132"/>
      <c r="D32" s="252"/>
      <c r="E32" s="96">
        <v>14</v>
      </c>
      <c r="F32" s="97">
        <f t="shared" si="37"/>
        <v>73.68421052631578</v>
      </c>
      <c r="G32" s="98">
        <v>0</v>
      </c>
      <c r="H32" s="99">
        <f>G32/K32*100</f>
        <v>0</v>
      </c>
      <c r="I32" s="100">
        <v>5</v>
      </c>
      <c r="J32" s="99">
        <f t="shared" si="38"/>
        <v>26.315789473684209</v>
      </c>
      <c r="K32" s="100">
        <f t="shared" si="39"/>
        <v>19</v>
      </c>
      <c r="L32" s="133"/>
      <c r="M32" s="93">
        <v>1</v>
      </c>
      <c r="N32" s="101">
        <f t="shared" ref="N32:N39" si="46">M32/E32*100</f>
        <v>7.1428571428571423</v>
      </c>
      <c r="O32" s="102">
        <v>0</v>
      </c>
      <c r="P32" s="116">
        <v>0</v>
      </c>
      <c r="Q32" s="95">
        <v>0</v>
      </c>
      <c r="R32" s="136">
        <f>Q32/I32*100</f>
        <v>0</v>
      </c>
      <c r="S32" s="102">
        <f t="shared" si="42"/>
        <v>1</v>
      </c>
      <c r="T32" s="104">
        <f t="shared" ref="T32:T35" si="47">S32/K32*100</f>
        <v>5.2631578947368416</v>
      </c>
    </row>
    <row r="33" spans="1:20" ht="18.95" customHeight="1">
      <c r="A33" s="135" t="s">
        <v>54</v>
      </c>
      <c r="B33" s="253"/>
      <c r="C33" s="225"/>
      <c r="D33" s="254"/>
      <c r="E33" s="96">
        <v>32</v>
      </c>
      <c r="F33" s="97">
        <f t="shared" si="37"/>
        <v>78.048780487804876</v>
      </c>
      <c r="G33" s="98">
        <v>0</v>
      </c>
      <c r="H33" s="99">
        <f>G33/K33*100</f>
        <v>0</v>
      </c>
      <c r="I33" s="100">
        <v>9</v>
      </c>
      <c r="J33" s="99">
        <f t="shared" si="38"/>
        <v>21.951219512195124</v>
      </c>
      <c r="K33" s="100">
        <f t="shared" si="39"/>
        <v>41</v>
      </c>
      <c r="L33" s="133"/>
      <c r="M33" s="93">
        <v>1</v>
      </c>
      <c r="N33" s="101">
        <f t="shared" si="46"/>
        <v>3.125</v>
      </c>
      <c r="O33" s="102">
        <v>0</v>
      </c>
      <c r="P33" s="103">
        <v>0</v>
      </c>
      <c r="Q33" s="95">
        <v>1</v>
      </c>
      <c r="R33" s="101">
        <f>Q33/I33*100</f>
        <v>11.111111111111111</v>
      </c>
      <c r="S33" s="102">
        <f t="shared" si="42"/>
        <v>2</v>
      </c>
      <c r="T33" s="104">
        <f t="shared" si="47"/>
        <v>4.8780487804878048</v>
      </c>
    </row>
    <row r="34" spans="1:20" ht="18.95" customHeight="1" thickBot="1">
      <c r="A34" s="137" t="s">
        <v>55</v>
      </c>
      <c r="B34" s="255"/>
      <c r="C34" s="224"/>
      <c r="D34" s="256"/>
      <c r="E34" s="138">
        <v>19</v>
      </c>
      <c r="F34" s="139">
        <f t="shared" si="37"/>
        <v>95</v>
      </c>
      <c r="G34" s="140">
        <v>0</v>
      </c>
      <c r="H34" s="141">
        <f>G34/K34*100</f>
        <v>0</v>
      </c>
      <c r="I34" s="142">
        <v>1</v>
      </c>
      <c r="J34" s="141">
        <f t="shared" si="38"/>
        <v>5</v>
      </c>
      <c r="K34" s="142">
        <f t="shared" si="39"/>
        <v>20</v>
      </c>
      <c r="L34" s="297"/>
      <c r="M34" s="143">
        <v>1</v>
      </c>
      <c r="N34" s="144">
        <f t="shared" si="46"/>
        <v>5.2631578947368416</v>
      </c>
      <c r="O34" s="145">
        <v>0</v>
      </c>
      <c r="P34" s="146">
        <v>0</v>
      </c>
      <c r="Q34" s="145">
        <v>0</v>
      </c>
      <c r="R34" s="146">
        <f>Q34/I34*100</f>
        <v>0</v>
      </c>
      <c r="S34" s="145">
        <f t="shared" si="42"/>
        <v>1</v>
      </c>
      <c r="T34" s="147">
        <f t="shared" si="47"/>
        <v>5</v>
      </c>
    </row>
    <row r="35" spans="1:20" ht="18.95" customHeight="1">
      <c r="A35" s="148" t="s">
        <v>56</v>
      </c>
      <c r="B35" s="251"/>
      <c r="C35" s="132"/>
      <c r="D35" s="252"/>
      <c r="E35" s="149">
        <v>11</v>
      </c>
      <c r="F35" s="150">
        <f t="shared" si="37"/>
        <v>78.571428571428569</v>
      </c>
      <c r="G35" s="151">
        <v>0</v>
      </c>
      <c r="H35" s="152">
        <f>G35/K35*100</f>
        <v>0</v>
      </c>
      <c r="I35" s="153">
        <v>3</v>
      </c>
      <c r="J35" s="152">
        <f t="shared" si="38"/>
        <v>21.428571428571427</v>
      </c>
      <c r="K35" s="153">
        <f t="shared" si="39"/>
        <v>14</v>
      </c>
      <c r="L35" s="161"/>
      <c r="M35" s="154">
        <v>2</v>
      </c>
      <c r="N35" s="155">
        <f t="shared" si="46"/>
        <v>18.181818181818183</v>
      </c>
      <c r="O35" s="156">
        <v>0</v>
      </c>
      <c r="P35" s="157">
        <v>0</v>
      </c>
      <c r="Q35" s="158">
        <v>0</v>
      </c>
      <c r="R35" s="155">
        <f>Q35/I35*100</f>
        <v>0</v>
      </c>
      <c r="S35" s="156">
        <f t="shared" si="42"/>
        <v>2</v>
      </c>
      <c r="T35" s="159">
        <f t="shared" si="47"/>
        <v>14.285714285714285</v>
      </c>
    </row>
    <row r="36" spans="1:20" ht="18.95" customHeight="1">
      <c r="A36" s="131" t="s">
        <v>57</v>
      </c>
      <c r="B36" s="251"/>
      <c r="C36" s="132"/>
      <c r="D36" s="252"/>
      <c r="E36" s="35">
        <v>10</v>
      </c>
      <c r="F36" s="36">
        <f t="shared" si="37"/>
        <v>76.923076923076934</v>
      </c>
      <c r="G36" s="37">
        <v>0</v>
      </c>
      <c r="H36" s="38">
        <f>G36/K36*100</f>
        <v>0</v>
      </c>
      <c r="I36" s="115">
        <v>3</v>
      </c>
      <c r="J36" s="38">
        <f t="shared" si="38"/>
        <v>23.076923076923077</v>
      </c>
      <c r="K36" s="115">
        <f t="shared" si="39"/>
        <v>13</v>
      </c>
      <c r="L36" s="133"/>
      <c r="M36" s="32">
        <v>0</v>
      </c>
      <c r="N36" s="39">
        <f t="shared" si="46"/>
        <v>0</v>
      </c>
      <c r="O36" s="41">
        <v>0</v>
      </c>
      <c r="P36" s="116">
        <v>0</v>
      </c>
      <c r="Q36" s="34">
        <v>0</v>
      </c>
      <c r="R36" s="134">
        <f>Q36/I36*100</f>
        <v>0</v>
      </c>
      <c r="S36" s="41">
        <f t="shared" si="42"/>
        <v>0</v>
      </c>
      <c r="T36" s="43">
        <v>0</v>
      </c>
    </row>
    <row r="37" spans="1:20" ht="18.95" customHeight="1">
      <c r="A37" s="226" t="s">
        <v>58</v>
      </c>
      <c r="B37" s="251"/>
      <c r="C37" s="132"/>
      <c r="D37" s="252"/>
      <c r="E37" s="35">
        <v>23</v>
      </c>
      <c r="F37" s="36">
        <f t="shared" si="37"/>
        <v>79.310344827586206</v>
      </c>
      <c r="G37" s="37">
        <v>0</v>
      </c>
      <c r="H37" s="38">
        <f>G37/K37*100</f>
        <v>0</v>
      </c>
      <c r="I37" s="115">
        <v>6</v>
      </c>
      <c r="J37" s="38">
        <f t="shared" si="38"/>
        <v>20.689655172413794</v>
      </c>
      <c r="K37" s="115">
        <f t="shared" si="39"/>
        <v>29</v>
      </c>
      <c r="L37" s="133"/>
      <c r="M37" s="32">
        <v>0</v>
      </c>
      <c r="N37" s="39">
        <f t="shared" si="46"/>
        <v>0</v>
      </c>
      <c r="O37" s="41">
        <v>0</v>
      </c>
      <c r="P37" s="116">
        <v>0</v>
      </c>
      <c r="Q37" s="34">
        <v>0</v>
      </c>
      <c r="R37" s="134">
        <f>Q37/I37*100</f>
        <v>0</v>
      </c>
      <c r="S37" s="41">
        <f t="shared" si="42"/>
        <v>0</v>
      </c>
      <c r="T37" s="43">
        <v>0</v>
      </c>
    </row>
    <row r="38" spans="1:20" ht="18.95" customHeight="1">
      <c r="A38" s="131" t="s">
        <v>59</v>
      </c>
      <c r="B38" s="251"/>
      <c r="C38" s="132"/>
      <c r="D38" s="252"/>
      <c r="E38" s="35">
        <v>26</v>
      </c>
      <c r="F38" s="36">
        <f t="shared" si="37"/>
        <v>89.65517241379311</v>
      </c>
      <c r="G38" s="37">
        <v>0</v>
      </c>
      <c r="H38" s="38">
        <f>G38/K38*100</f>
        <v>0</v>
      </c>
      <c r="I38" s="115">
        <v>3</v>
      </c>
      <c r="J38" s="38">
        <f t="shared" si="38"/>
        <v>10.344827586206897</v>
      </c>
      <c r="K38" s="115">
        <f t="shared" si="39"/>
        <v>29</v>
      </c>
      <c r="L38" s="133"/>
      <c r="M38" s="32">
        <v>0</v>
      </c>
      <c r="N38" s="39">
        <f t="shared" si="46"/>
        <v>0</v>
      </c>
      <c r="O38" s="41">
        <v>0</v>
      </c>
      <c r="P38" s="116">
        <v>0</v>
      </c>
      <c r="Q38" s="34">
        <v>0</v>
      </c>
      <c r="R38" s="134">
        <f>Q38/I38*100</f>
        <v>0</v>
      </c>
      <c r="S38" s="41">
        <f t="shared" si="42"/>
        <v>0</v>
      </c>
      <c r="T38" s="43">
        <v>0</v>
      </c>
    </row>
    <row r="39" spans="1:20" ht="18.95" customHeight="1">
      <c r="A39" s="131" t="s">
        <v>60</v>
      </c>
      <c r="B39" s="251"/>
      <c r="C39" s="132"/>
      <c r="D39" s="252"/>
      <c r="E39" s="35">
        <v>18</v>
      </c>
      <c r="F39" s="36">
        <f t="shared" si="37"/>
        <v>81.818181818181827</v>
      </c>
      <c r="G39" s="37">
        <v>0</v>
      </c>
      <c r="H39" s="38">
        <f>G39/K39*100</f>
        <v>0</v>
      </c>
      <c r="I39" s="115">
        <v>4</v>
      </c>
      <c r="J39" s="38">
        <f t="shared" si="38"/>
        <v>18.181818181818183</v>
      </c>
      <c r="K39" s="115">
        <f t="shared" si="39"/>
        <v>22</v>
      </c>
      <c r="L39" s="133"/>
      <c r="M39" s="32">
        <v>0</v>
      </c>
      <c r="N39" s="39">
        <f t="shared" si="46"/>
        <v>0</v>
      </c>
      <c r="O39" s="41">
        <v>0</v>
      </c>
      <c r="P39" s="116">
        <v>0</v>
      </c>
      <c r="Q39" s="34">
        <v>0</v>
      </c>
      <c r="R39" s="134">
        <f>Q39/I39*100</f>
        <v>0</v>
      </c>
      <c r="S39" s="41">
        <f t="shared" si="42"/>
        <v>0</v>
      </c>
      <c r="T39" s="43">
        <v>0</v>
      </c>
    </row>
    <row r="40" spans="1:20" ht="18.95" customHeight="1">
      <c r="A40" s="131" t="s">
        <v>61</v>
      </c>
      <c r="B40" s="251"/>
      <c r="C40" s="132"/>
      <c r="D40" s="252"/>
      <c r="E40" s="35"/>
      <c r="F40" s="36"/>
      <c r="G40" s="37">
        <v>0</v>
      </c>
      <c r="H40" s="38">
        <f>G40/K40*100</f>
        <v>0</v>
      </c>
      <c r="I40" s="115">
        <v>203</v>
      </c>
      <c r="J40" s="38">
        <f t="shared" si="38"/>
        <v>100</v>
      </c>
      <c r="K40" s="115">
        <f t="shared" si="39"/>
        <v>203</v>
      </c>
      <c r="L40" s="133"/>
      <c r="M40" s="32">
        <v>0</v>
      </c>
      <c r="N40" s="39">
        <v>0</v>
      </c>
      <c r="O40" s="41">
        <v>0</v>
      </c>
      <c r="P40" s="116">
        <v>0</v>
      </c>
      <c r="Q40" s="34">
        <v>58</v>
      </c>
      <c r="R40" s="39">
        <f>Q40/I40*100</f>
        <v>28.571428571428569</v>
      </c>
      <c r="S40" s="41">
        <f t="shared" si="42"/>
        <v>58</v>
      </c>
      <c r="T40" s="43">
        <f>S40/K40*100</f>
        <v>28.571428571428569</v>
      </c>
    </row>
    <row r="41" spans="1:20" ht="18.95" customHeight="1">
      <c r="A41" s="131" t="s">
        <v>62</v>
      </c>
      <c r="B41" s="251"/>
      <c r="C41" s="132"/>
      <c r="D41" s="252"/>
      <c r="E41" s="35">
        <v>6</v>
      </c>
      <c r="F41" s="36">
        <f t="shared" ref="F41:F44" si="48">E41/K41*100</f>
        <v>40</v>
      </c>
      <c r="G41" s="37">
        <v>0</v>
      </c>
      <c r="H41" s="38">
        <f>G41/K41*100</f>
        <v>0</v>
      </c>
      <c r="I41" s="115">
        <v>9</v>
      </c>
      <c r="J41" s="38">
        <f t="shared" si="38"/>
        <v>60</v>
      </c>
      <c r="K41" s="115">
        <f t="shared" si="39"/>
        <v>15</v>
      </c>
      <c r="L41" s="133"/>
      <c r="M41" s="32">
        <v>0</v>
      </c>
      <c r="N41" s="39">
        <v>0</v>
      </c>
      <c r="O41" s="41">
        <v>0</v>
      </c>
      <c r="P41" s="116">
        <v>0</v>
      </c>
      <c r="Q41" s="160">
        <v>0</v>
      </c>
      <c r="R41" s="134">
        <f>Q41/I41*100</f>
        <v>0</v>
      </c>
      <c r="S41" s="41">
        <f t="shared" si="42"/>
        <v>0</v>
      </c>
      <c r="T41" s="43">
        <v>0</v>
      </c>
    </row>
    <row r="42" spans="1:20" ht="18.95" customHeight="1">
      <c r="A42" s="131" t="s">
        <v>63</v>
      </c>
      <c r="B42" s="251"/>
      <c r="C42" s="132"/>
      <c r="D42" s="252"/>
      <c r="E42" s="35">
        <v>30</v>
      </c>
      <c r="F42" s="36">
        <f t="shared" si="48"/>
        <v>90.909090909090907</v>
      </c>
      <c r="G42" s="37">
        <v>0</v>
      </c>
      <c r="H42" s="38">
        <f>G42/K42*100</f>
        <v>0</v>
      </c>
      <c r="I42" s="115">
        <v>3</v>
      </c>
      <c r="J42" s="38">
        <f t="shared" si="38"/>
        <v>9.0909090909090917</v>
      </c>
      <c r="K42" s="115">
        <f t="shared" si="39"/>
        <v>33</v>
      </c>
      <c r="L42" s="133"/>
      <c r="M42" s="32">
        <v>0</v>
      </c>
      <c r="N42" s="39">
        <v>0</v>
      </c>
      <c r="O42" s="41">
        <v>0</v>
      </c>
      <c r="P42" s="116">
        <v>0</v>
      </c>
      <c r="Q42" s="34">
        <v>1</v>
      </c>
      <c r="R42" s="39">
        <f>Q42/I42*100</f>
        <v>33.333333333333329</v>
      </c>
      <c r="S42" s="41">
        <f t="shared" si="42"/>
        <v>1</v>
      </c>
      <c r="T42" s="43">
        <f>S42/K42*100</f>
        <v>3.0303030303030303</v>
      </c>
    </row>
    <row r="43" spans="1:20" ht="18.95" customHeight="1">
      <c r="A43" s="131" t="s">
        <v>64</v>
      </c>
      <c r="B43" s="251"/>
      <c r="C43" s="132"/>
      <c r="D43" s="252"/>
      <c r="E43" s="35">
        <v>13</v>
      </c>
      <c r="F43" s="36">
        <f t="shared" si="48"/>
        <v>72.222222222222214</v>
      </c>
      <c r="G43" s="37">
        <v>0</v>
      </c>
      <c r="H43" s="38">
        <f>G43/K43*100</f>
        <v>0</v>
      </c>
      <c r="I43" s="115">
        <v>5</v>
      </c>
      <c r="J43" s="38">
        <f t="shared" si="38"/>
        <v>27.777777777777779</v>
      </c>
      <c r="K43" s="115">
        <f t="shared" si="39"/>
        <v>18</v>
      </c>
      <c r="L43" s="133"/>
      <c r="M43" s="32">
        <v>0</v>
      </c>
      <c r="N43" s="39">
        <v>0</v>
      </c>
      <c r="O43" s="41">
        <v>0</v>
      </c>
      <c r="P43" s="116">
        <v>0</v>
      </c>
      <c r="Q43" s="160">
        <v>0</v>
      </c>
      <c r="R43" s="134">
        <f>Q43/I43*100</f>
        <v>0</v>
      </c>
      <c r="S43" s="41">
        <f t="shared" si="42"/>
        <v>0</v>
      </c>
      <c r="T43" s="43">
        <v>0</v>
      </c>
    </row>
    <row r="44" spans="1:20" ht="18.95" customHeight="1" thickBot="1">
      <c r="A44" s="135" t="s">
        <v>65</v>
      </c>
      <c r="B44" s="251"/>
      <c r="C44" s="132"/>
      <c r="D44" s="252"/>
      <c r="E44" s="120">
        <v>1</v>
      </c>
      <c r="F44" s="121">
        <f t="shared" si="48"/>
        <v>100</v>
      </c>
      <c r="G44" s="122">
        <v>0</v>
      </c>
      <c r="H44" s="123">
        <f>G44/K44*100</f>
        <v>0</v>
      </c>
      <c r="I44" s="124"/>
      <c r="J44" s="123"/>
      <c r="K44" s="124">
        <f t="shared" si="39"/>
        <v>1</v>
      </c>
      <c r="L44" s="161"/>
      <c r="M44" s="117">
        <v>0</v>
      </c>
      <c r="N44" s="125">
        <v>0</v>
      </c>
      <c r="O44" s="126">
        <v>0</v>
      </c>
      <c r="P44" s="127">
        <v>0</v>
      </c>
      <c r="Q44" s="119">
        <v>0</v>
      </c>
      <c r="R44" s="162">
        <v>0</v>
      </c>
      <c r="S44" s="126">
        <f t="shared" si="42"/>
        <v>0</v>
      </c>
      <c r="T44" s="43">
        <v>0</v>
      </c>
    </row>
    <row r="45" spans="1:20" ht="18.95" customHeight="1">
      <c r="A45" s="105" t="s">
        <v>66</v>
      </c>
      <c r="B45" s="243">
        <f>SUM(B46:B47)</f>
        <v>7125</v>
      </c>
      <c r="C45" s="244">
        <f>SUM(C46:C47)</f>
        <v>310</v>
      </c>
      <c r="D45" s="245">
        <f>SUM(D46:D47)</f>
        <v>326</v>
      </c>
      <c r="E45" s="106">
        <f>SUM(E46:E47)</f>
        <v>132</v>
      </c>
      <c r="F45" s="163">
        <f>E45/K45*100</f>
        <v>44.444444444444443</v>
      </c>
      <c r="G45" s="111">
        <f>SUM(G46:G47)</f>
        <v>62</v>
      </c>
      <c r="H45" s="164">
        <f>G45/K45*100</f>
        <v>20.875420875420875</v>
      </c>
      <c r="I45" s="107">
        <f>SUM(I46:I47)</f>
        <v>103</v>
      </c>
      <c r="J45" s="164">
        <f t="shared" ref="J45" si="49">I45/K45*100</f>
        <v>34.680134680134678</v>
      </c>
      <c r="K45" s="107">
        <f>SUM(K46:K47)</f>
        <v>297</v>
      </c>
      <c r="L45" s="163">
        <f t="shared" ref="L45" si="50">+K45/D45*100</f>
        <v>91.104294478527606</v>
      </c>
      <c r="M45" s="106">
        <f>SUM(M46:M47)</f>
        <v>15</v>
      </c>
      <c r="N45" s="163">
        <f>M45/E45*100</f>
        <v>11.363636363636363</v>
      </c>
      <c r="O45" s="111">
        <f>SUM(O46:O47)</f>
        <v>5</v>
      </c>
      <c r="P45" s="164">
        <f>O45/G45*100</f>
        <v>8.064516129032258</v>
      </c>
      <c r="Q45" s="165">
        <v>0</v>
      </c>
      <c r="R45" s="166">
        <v>0</v>
      </c>
      <c r="S45" s="111">
        <f>SUM(S46:S47)</f>
        <v>22</v>
      </c>
      <c r="T45" s="167">
        <f>S45/K45*100</f>
        <v>7.4074074074074066</v>
      </c>
    </row>
    <row r="46" spans="1:20" ht="18.95" customHeight="1">
      <c r="A46" s="69" t="s">
        <v>67</v>
      </c>
      <c r="B46" s="246">
        <v>3493</v>
      </c>
      <c r="C46" s="118">
        <v>100</v>
      </c>
      <c r="D46" s="247">
        <v>92</v>
      </c>
      <c r="E46" s="120"/>
      <c r="F46" s="121"/>
      <c r="G46" s="122"/>
      <c r="H46" s="123"/>
      <c r="I46" s="124">
        <v>92</v>
      </c>
      <c r="J46" s="123">
        <f>I46/K46*100</f>
        <v>100</v>
      </c>
      <c r="K46" s="124">
        <f>SUM(I46,E46,G46)</f>
        <v>92</v>
      </c>
      <c r="L46" s="39">
        <f>+K46/D46*100</f>
        <v>100</v>
      </c>
      <c r="M46" s="117"/>
      <c r="N46" s="125"/>
      <c r="O46" s="126"/>
      <c r="P46" s="127"/>
      <c r="Q46" s="119">
        <v>1</v>
      </c>
      <c r="R46" s="125">
        <f>Q46/I46*100</f>
        <v>1.0869565217391304</v>
      </c>
      <c r="S46" s="126">
        <f t="shared" ref="S46:S53" si="51">SUM(M46,O46,Q46)</f>
        <v>1</v>
      </c>
      <c r="T46" s="128">
        <f>S46/K46*100</f>
        <v>1.0869565217391304</v>
      </c>
    </row>
    <row r="47" spans="1:20" ht="18.95" customHeight="1">
      <c r="A47" s="57" t="s">
        <v>68</v>
      </c>
      <c r="B47" s="230">
        <f>SUM(B48:B50)</f>
        <v>3632</v>
      </c>
      <c r="C47" s="33">
        <f>SUM(C48:C50)</f>
        <v>210</v>
      </c>
      <c r="D47" s="231">
        <f>SUM(D48:D50)</f>
        <v>234</v>
      </c>
      <c r="E47" s="32">
        <f>SUM(E48:E50)</f>
        <v>132</v>
      </c>
      <c r="F47" s="39">
        <f>E47/K47*100</f>
        <v>64.390243902439025</v>
      </c>
      <c r="G47" s="168">
        <f>SUM(G48:G50)</f>
        <v>62</v>
      </c>
      <c r="H47" s="116">
        <f>G47/K47*100</f>
        <v>30.243902439024389</v>
      </c>
      <c r="I47" s="169">
        <f>SUM(I48:I50)</f>
        <v>11</v>
      </c>
      <c r="J47" s="116">
        <f>I47/K47*100</f>
        <v>5.3658536585365857</v>
      </c>
      <c r="K47" s="34">
        <f>SUM(K48:K50)</f>
        <v>205</v>
      </c>
      <c r="L47" s="39">
        <f>+K47/D47*100</f>
        <v>87.606837606837601</v>
      </c>
      <c r="M47" s="32">
        <f>SUM(M48:M50)</f>
        <v>15</v>
      </c>
      <c r="N47" s="39">
        <f>M47/E47*100</f>
        <v>11.363636363636363</v>
      </c>
      <c r="O47" s="41">
        <f>SUM(O48:O50)</f>
        <v>5</v>
      </c>
      <c r="P47" s="116">
        <f>O47/G47*100</f>
        <v>8.064516129032258</v>
      </c>
      <c r="Q47" s="34">
        <v>0</v>
      </c>
      <c r="R47" s="39">
        <v>0</v>
      </c>
      <c r="S47" s="41">
        <f>SUM(S48:S50)</f>
        <v>21</v>
      </c>
      <c r="T47" s="43">
        <f>S47/K47*100</f>
        <v>10.24390243902439</v>
      </c>
    </row>
    <row r="48" spans="1:20" ht="18.95" customHeight="1">
      <c r="A48" s="170" t="s">
        <v>69</v>
      </c>
      <c r="B48" s="257">
        <f>3212+28+290+90+6+4+2</f>
        <v>3632</v>
      </c>
      <c r="C48" s="172">
        <v>210</v>
      </c>
      <c r="D48" s="258">
        <f>228+4+2</f>
        <v>234</v>
      </c>
      <c r="E48" s="61">
        <v>132</v>
      </c>
      <c r="F48" s="62">
        <f>E48/K48*100</f>
        <v>68.041237113402062</v>
      </c>
      <c r="G48" s="63">
        <v>62</v>
      </c>
      <c r="H48" s="64">
        <f>G48/K48*100</f>
        <v>31.958762886597935</v>
      </c>
      <c r="I48" s="65">
        <v>0</v>
      </c>
      <c r="J48" s="64">
        <v>0</v>
      </c>
      <c r="K48" s="65">
        <f t="shared" ref="K48:K50" si="52">SUM(I48,E48,G48)</f>
        <v>194</v>
      </c>
      <c r="L48" s="39">
        <f>+K48/D48*100</f>
        <v>82.90598290598291</v>
      </c>
      <c r="M48" s="58">
        <v>15</v>
      </c>
      <c r="N48" s="42">
        <f>M48/E48*100</f>
        <v>11.363636363636363</v>
      </c>
      <c r="O48" s="66">
        <v>5</v>
      </c>
      <c r="P48" s="67">
        <f>O48/G48*100</f>
        <v>8.064516129032258</v>
      </c>
      <c r="Q48" s="60"/>
      <c r="R48" s="42"/>
      <c r="S48" s="66">
        <f t="shared" si="51"/>
        <v>20</v>
      </c>
      <c r="T48" s="68">
        <f>S48/K48*100</f>
        <v>10.309278350515463</v>
      </c>
    </row>
    <row r="49" spans="1:20" ht="18.95" customHeight="1">
      <c r="A49" s="170" t="s">
        <v>70</v>
      </c>
      <c r="B49" s="257"/>
      <c r="C49" s="172"/>
      <c r="D49" s="258"/>
      <c r="E49" s="174"/>
      <c r="F49" s="175"/>
      <c r="G49" s="176"/>
      <c r="H49" s="177"/>
      <c r="I49" s="178">
        <v>6</v>
      </c>
      <c r="J49" s="177">
        <f>I49/K49*100</f>
        <v>100</v>
      </c>
      <c r="K49" s="178">
        <f t="shared" si="52"/>
        <v>6</v>
      </c>
      <c r="L49" s="39">
        <f>+K49/D48*100</f>
        <v>2.5641025641025639</v>
      </c>
      <c r="M49" s="171"/>
      <c r="N49" s="179"/>
      <c r="O49" s="180"/>
      <c r="P49" s="181"/>
      <c r="Q49" s="173"/>
      <c r="R49" s="179"/>
      <c r="S49" s="180">
        <f t="shared" si="51"/>
        <v>0</v>
      </c>
      <c r="T49" s="68">
        <v>0</v>
      </c>
    </row>
    <row r="50" spans="1:20" ht="18.95" customHeight="1" thickBot="1">
      <c r="A50" s="182" t="s">
        <v>71</v>
      </c>
      <c r="B50" s="232"/>
      <c r="C50" s="59"/>
      <c r="D50" s="233"/>
      <c r="E50" s="61"/>
      <c r="F50" s="62"/>
      <c r="G50" s="63"/>
      <c r="H50" s="64"/>
      <c r="I50" s="65">
        <v>5</v>
      </c>
      <c r="J50" s="64">
        <f t="shared" ref="J49:J50" si="53">I50/K50*100</f>
        <v>100</v>
      </c>
      <c r="K50" s="65">
        <f t="shared" si="52"/>
        <v>5</v>
      </c>
      <c r="L50" s="39">
        <f>+K50/D48*100</f>
        <v>2.1367521367521367</v>
      </c>
      <c r="M50" s="58"/>
      <c r="N50" s="42"/>
      <c r="O50" s="66"/>
      <c r="P50" s="183"/>
      <c r="Q50" s="184">
        <v>1</v>
      </c>
      <c r="R50" s="185">
        <f>Q50/I50*100</f>
        <v>20</v>
      </c>
      <c r="S50" s="186">
        <f t="shared" si="51"/>
        <v>1</v>
      </c>
      <c r="T50" s="68">
        <f>S50/K50*100</f>
        <v>20</v>
      </c>
    </row>
    <row r="51" spans="1:20" ht="18.95" customHeight="1">
      <c r="A51" s="105" t="s">
        <v>72</v>
      </c>
      <c r="B51" s="243">
        <f>SUM(B52)</f>
        <v>1108</v>
      </c>
      <c r="C51" s="244">
        <f t="shared" ref="C51:D51" si="54">SUM(C52)</f>
        <v>80</v>
      </c>
      <c r="D51" s="245">
        <f t="shared" si="54"/>
        <v>78</v>
      </c>
      <c r="E51" s="106">
        <v>0</v>
      </c>
      <c r="F51" s="163">
        <v>0</v>
      </c>
      <c r="G51" s="111">
        <f t="shared" ref="G51" si="55">SUM(G52)</f>
        <v>6</v>
      </c>
      <c r="H51" s="164">
        <f>G51/K51*100</f>
        <v>7.7922077922077921</v>
      </c>
      <c r="I51" s="187">
        <f>SUM(I52)</f>
        <v>71</v>
      </c>
      <c r="J51" s="164">
        <f>I51/K51*100</f>
        <v>92.20779220779221</v>
      </c>
      <c r="K51" s="15">
        <f>SUM(I51,E51,G51)</f>
        <v>77</v>
      </c>
      <c r="L51" s="16">
        <f t="shared" ref="L51:L52" si="56">+K51/D51*100</f>
        <v>98.71794871794873</v>
      </c>
      <c r="M51" s="13">
        <v>0</v>
      </c>
      <c r="N51" s="163">
        <v>0</v>
      </c>
      <c r="O51" s="109">
        <f>SUM(O52)</f>
        <v>2</v>
      </c>
      <c r="P51" s="163">
        <f>O51/G51*100</f>
        <v>33.333333333333329</v>
      </c>
      <c r="Q51" s="109">
        <f>SUM(Q52)</f>
        <v>3</v>
      </c>
      <c r="R51" s="163">
        <f>Q51/I51*100</f>
        <v>4.225352112676056</v>
      </c>
      <c r="S51" s="111">
        <f t="shared" si="51"/>
        <v>5</v>
      </c>
      <c r="T51" s="167">
        <f>S51/K51*100</f>
        <v>6.4935064935064926</v>
      </c>
    </row>
    <row r="52" spans="1:20" ht="18.95" customHeight="1" thickBot="1">
      <c r="A52" s="189" t="s">
        <v>73</v>
      </c>
      <c r="B52" s="259">
        <f>1093+15</f>
        <v>1108</v>
      </c>
      <c r="C52" s="191">
        <v>80</v>
      </c>
      <c r="D52" s="260">
        <f>71+7</f>
        <v>78</v>
      </c>
      <c r="E52" s="190">
        <v>0</v>
      </c>
      <c r="F52" s="192">
        <v>0</v>
      </c>
      <c r="G52" s="193">
        <v>6</v>
      </c>
      <c r="H52" s="194">
        <f>G52/K52*100</f>
        <v>7.7922077922077921</v>
      </c>
      <c r="I52" s="195">
        <v>71</v>
      </c>
      <c r="J52" s="87">
        <f>I52/K52*100</f>
        <v>92.20779220779221</v>
      </c>
      <c r="K52" s="292">
        <f>SUM(I52,E52,G52)</f>
        <v>77</v>
      </c>
      <c r="L52" s="210">
        <f t="shared" si="56"/>
        <v>98.71794871794873</v>
      </c>
      <c r="M52" s="293"/>
      <c r="N52" s="89"/>
      <c r="O52" s="90">
        <v>2</v>
      </c>
      <c r="P52" s="91">
        <f>O52/G52*100</f>
        <v>33.333333333333329</v>
      </c>
      <c r="Q52" s="83">
        <v>3</v>
      </c>
      <c r="R52" s="89">
        <f>Q52/I52*100</f>
        <v>4.225352112676056</v>
      </c>
      <c r="S52" s="90">
        <f t="shared" si="51"/>
        <v>5</v>
      </c>
      <c r="T52" s="92">
        <f>S52/K52*100</f>
        <v>6.4935064935064926</v>
      </c>
    </row>
    <row r="53" spans="1:20" ht="18.95" customHeight="1">
      <c r="A53" s="105" t="s">
        <v>74</v>
      </c>
      <c r="B53" s="243">
        <f>SUM(B54)</f>
        <v>971</v>
      </c>
      <c r="C53" s="244">
        <f t="shared" ref="C53:D53" si="57">SUM(C54)</f>
        <v>40</v>
      </c>
      <c r="D53" s="245">
        <f t="shared" si="57"/>
        <v>42</v>
      </c>
      <c r="E53" s="73">
        <f t="shared" ref="E53:I53" si="58">SUM(E54)</f>
        <v>0</v>
      </c>
      <c r="F53" s="197">
        <f t="shared" si="58"/>
        <v>0</v>
      </c>
      <c r="G53" s="109">
        <f t="shared" si="58"/>
        <v>0</v>
      </c>
      <c r="H53" s="198">
        <f t="shared" si="58"/>
        <v>0</v>
      </c>
      <c r="I53" s="107">
        <f t="shared" si="58"/>
        <v>42</v>
      </c>
      <c r="J53" s="199">
        <f>I53/K53*100</f>
        <v>100</v>
      </c>
      <c r="K53" s="200">
        <f t="shared" ref="K53" si="59">SUM(E53,G53,I53)</f>
        <v>42</v>
      </c>
      <c r="L53" s="16">
        <f t="shared" ref="L53" si="60">+K53/D53*100</f>
        <v>100</v>
      </c>
      <c r="M53" s="106">
        <f>SUM(M54)</f>
        <v>0</v>
      </c>
      <c r="N53" s="107">
        <f>SUM(N54)</f>
        <v>0</v>
      </c>
      <c r="O53" s="109">
        <f>SUM(O54)</f>
        <v>0</v>
      </c>
      <c r="P53" s="198">
        <f>SUM(P54)</f>
        <v>0</v>
      </c>
      <c r="Q53" s="107">
        <f>SUM(Q54)</f>
        <v>0</v>
      </c>
      <c r="R53" s="166">
        <f>Q53/I53*100</f>
        <v>0</v>
      </c>
      <c r="S53" s="111">
        <f t="shared" si="51"/>
        <v>0</v>
      </c>
      <c r="T53" s="188">
        <f>S53/K53*100</f>
        <v>0</v>
      </c>
    </row>
    <row r="54" spans="1:20" ht="18.95" customHeight="1" thickBot="1">
      <c r="A54" s="201" t="s">
        <v>75</v>
      </c>
      <c r="B54" s="261">
        <v>971</v>
      </c>
      <c r="C54" s="202">
        <v>40</v>
      </c>
      <c r="D54" s="262">
        <f>41+1</f>
        <v>42</v>
      </c>
      <c r="E54" s="204">
        <v>0</v>
      </c>
      <c r="F54" s="205">
        <v>0</v>
      </c>
      <c r="G54" s="206">
        <v>0</v>
      </c>
      <c r="H54" s="207">
        <v>0</v>
      </c>
      <c r="I54" s="208">
        <v>42</v>
      </c>
      <c r="J54" s="209">
        <f>I54/K54*100</f>
        <v>100</v>
      </c>
      <c r="K54" s="208">
        <f>SUM(I54,E54,G54)</f>
        <v>42</v>
      </c>
      <c r="L54" s="196">
        <f>+K54/D54*100</f>
        <v>100</v>
      </c>
      <c r="M54" s="204">
        <v>0</v>
      </c>
      <c r="N54" s="205">
        <v>0</v>
      </c>
      <c r="O54" s="206">
        <v>0</v>
      </c>
      <c r="P54" s="207">
        <v>0</v>
      </c>
      <c r="Q54" s="203">
        <v>0</v>
      </c>
      <c r="R54" s="210">
        <v>0</v>
      </c>
      <c r="S54" s="211">
        <f t="shared" ref="S54" si="61">SUM(M54,O54,Q54)</f>
        <v>0</v>
      </c>
      <c r="T54" s="196">
        <f>S54/K54*100</f>
        <v>0</v>
      </c>
    </row>
    <row r="55" spans="1:20" s="218" customFormat="1" ht="18" customHeight="1" thickBot="1">
      <c r="A55" s="227" t="s">
        <v>76</v>
      </c>
      <c r="B55" s="263">
        <f>SUM(B6,B14,B17,B21,B45,B51,B53)</f>
        <v>22077</v>
      </c>
      <c r="C55" s="264">
        <f t="shared" ref="C55:D55" si="62">SUM(C6,C14,C17,C21,C45,C51,C53)</f>
        <v>3170</v>
      </c>
      <c r="D55" s="265">
        <f t="shared" si="62"/>
        <v>3991</v>
      </c>
      <c r="E55" s="212">
        <f>SUM(E6,E14,E17,E21,E45,E51,E53)</f>
        <v>2657</v>
      </c>
      <c r="F55" s="214">
        <f>E55/K55*100</f>
        <v>70.589798087141347</v>
      </c>
      <c r="G55" s="215">
        <f>SUM(G6,G14,G17,G21,G45,G51,G53)</f>
        <v>386</v>
      </c>
      <c r="H55" s="216">
        <f>G55/K55*100</f>
        <v>10.255047821466524</v>
      </c>
      <c r="I55" s="213">
        <f>SUM(I6,I14,I17,I21,I45,I51,I53)</f>
        <v>721</v>
      </c>
      <c r="J55" s="216">
        <f>I55/K55*100</f>
        <v>19.155154091392134</v>
      </c>
      <c r="K55" s="213">
        <f>SUM(K6,K14,K17,K21,K45,K51,K53)</f>
        <v>3764</v>
      </c>
      <c r="L55" s="217">
        <f t="shared" ref="L55" si="63">+K55/D55*100</f>
        <v>94.312202455524925</v>
      </c>
      <c r="M55" s="212">
        <f>SUM(M6,M14,M17,M21,M45,M51,M53)</f>
        <v>160</v>
      </c>
      <c r="N55" s="214">
        <f>M55/E55*100</f>
        <v>6.0218291305984186</v>
      </c>
      <c r="O55" s="215">
        <f>SUM(O6,O14,O17,O21,O45,O51,O53)</f>
        <v>26</v>
      </c>
      <c r="P55" s="216">
        <f>O55/G55*100</f>
        <v>6.7357512953367875</v>
      </c>
      <c r="Q55" s="213">
        <f>SUM(Q6,Q14,Q17,Q21,Q45,Q51,Q53)</f>
        <v>91</v>
      </c>
      <c r="R55" s="214">
        <f>Q55/I55*100</f>
        <v>12.621359223300971</v>
      </c>
      <c r="S55" s="294">
        <f>SUM(S6,S14,S17,S21,S45,S51,S53)</f>
        <v>279</v>
      </c>
      <c r="T55" s="295">
        <f>S55/K55*100</f>
        <v>7.4123273113708823</v>
      </c>
    </row>
    <row r="56" spans="1:20" ht="160.5" customHeight="1">
      <c r="A56" s="270" t="s">
        <v>78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</row>
    <row r="57" spans="1:20" ht="24">
      <c r="A57" s="219" t="s">
        <v>77</v>
      </c>
      <c r="Q57" s="222" t="s">
        <v>80</v>
      </c>
      <c r="T57" s="296"/>
    </row>
  </sheetData>
  <mergeCells count="16">
    <mergeCell ref="Q4:R4"/>
    <mergeCell ref="A56:T56"/>
    <mergeCell ref="A1:T1"/>
    <mergeCell ref="A3:A5"/>
    <mergeCell ref="B3:B5"/>
    <mergeCell ref="C3:C5"/>
    <mergeCell ref="D3:D5"/>
    <mergeCell ref="E3:J3"/>
    <mergeCell ref="K3:L4"/>
    <mergeCell ref="M3:R3"/>
    <mergeCell ref="S3:T4"/>
    <mergeCell ref="E4:F4"/>
    <mergeCell ref="G4:H4"/>
    <mergeCell ref="I4:J4"/>
    <mergeCell ref="M4:N4"/>
    <mergeCell ref="O4:P4"/>
  </mergeCells>
  <pageMargins left="0.55118110236220474" right="0.59055118110236227" top="0.51" bottom="0.32" header="0.31496062992125984" footer="0.15748031496062992"/>
  <pageSetup paperSize="9" scale="77" orientation="landscape" r:id="rId1"/>
  <headerFooter>
    <oddFooter>&amp;L&amp;"TH SarabunPSK,Regular"&amp;8&amp;Z&amp;F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C-1-1- 2559</vt:lpstr>
      <vt:lpstr>'C-1-1- 2559'!Print_Area</vt:lpstr>
      <vt:lpstr>'C-1-1- 2559'!Print_Titles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CCS</cp:lastModifiedBy>
  <cp:lastPrinted>2017-08-24T09:20:37Z</cp:lastPrinted>
  <dcterms:created xsi:type="dcterms:W3CDTF">2017-06-08T10:25:49Z</dcterms:created>
  <dcterms:modified xsi:type="dcterms:W3CDTF">2017-08-24T13:55:26Z</dcterms:modified>
</cp:coreProperties>
</file>