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ppServ\www\qa\IQA2558\data-QA58\curriculum\AUN-QA-11\AUN-QA11.1-CES\"/>
    </mc:Choice>
  </mc:AlternateContent>
  <bookViews>
    <workbookView xWindow="0" yWindow="0" windowWidth="24000" windowHeight="8235" tabRatio="493"/>
  </bookViews>
  <sheets>
    <sheet name="c1-3-1-รุ่น53 (ปรับใหม่)" sheetId="17" r:id="rId1"/>
    <sheet name="c1-3-1-รุ่น54 (ปรับใหม่)" sheetId="16" r:id="rId2"/>
    <sheet name="c1-3-1-รุ่น55" sheetId="15" r:id="rId3"/>
  </sheets>
  <definedNames>
    <definedName name="b" localSheetId="0">#REF!</definedName>
    <definedName name="b" localSheetId="1">#REF!</definedName>
    <definedName name="b" localSheetId="2">#REF!</definedName>
    <definedName name="b">#REF!</definedName>
    <definedName name="_xlnm.Print_Area" localSheetId="0">'c1-3-1-รุ่น53 (ปรับใหม่)'!$A$1:$O$56</definedName>
    <definedName name="_xlnm.Print_Area" localSheetId="1">'c1-3-1-รุ่น54 (ปรับใหม่)'!$A$1:$O$57</definedName>
    <definedName name="_xlnm.Print_Area" localSheetId="2">'c1-3-1-รุ่น55'!$A$1:$O$61</definedName>
    <definedName name="_xlnm.Print_Titles" localSheetId="0">'c1-3-1-รุ่น53 (ปรับใหม่)'!$2:$4</definedName>
    <definedName name="_xlnm.Print_Titles" localSheetId="1">'c1-3-1-รุ่น54 (ปรับใหม่)'!$2:$4</definedName>
    <definedName name="_xlnm.Print_Titles" localSheetId="2">'c1-3-1-รุ่น55'!$2:$4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1" i="17" l="1"/>
  <c r="T51" i="17"/>
  <c r="P50" i="17"/>
  <c r="L50" i="17"/>
  <c r="R50" i="17" s="1"/>
  <c r="S50" i="17" s="1"/>
  <c r="I50" i="17"/>
  <c r="W49" i="17" s="1"/>
  <c r="F50" i="17"/>
  <c r="E50" i="17"/>
  <c r="D50" i="17"/>
  <c r="H50" i="17" s="1"/>
  <c r="C50" i="17"/>
  <c r="B50" i="17"/>
  <c r="T49" i="17"/>
  <c r="R49" i="17"/>
  <c r="S49" i="17" s="1"/>
  <c r="N49" i="17"/>
  <c r="M49" i="17"/>
  <c r="O49" i="17" s="1"/>
  <c r="H49" i="17"/>
  <c r="G49" i="17"/>
  <c r="W48" i="17"/>
  <c r="T48" i="17"/>
  <c r="R48" i="17"/>
  <c r="M48" i="17"/>
  <c r="W47" i="17"/>
  <c r="T47" i="17"/>
  <c r="U47" i="17" s="1"/>
  <c r="Q47" i="17"/>
  <c r="V47" i="17" s="1"/>
  <c r="P47" i="17"/>
  <c r="L47" i="17"/>
  <c r="K47" i="17"/>
  <c r="J47" i="17"/>
  <c r="R47" i="17" s="1"/>
  <c r="S47" i="17" s="1"/>
  <c r="I47" i="17"/>
  <c r="M47" i="17" s="1"/>
  <c r="F47" i="17"/>
  <c r="E47" i="17"/>
  <c r="D47" i="17"/>
  <c r="H47" i="17" s="1"/>
  <c r="C47" i="17"/>
  <c r="B47" i="17"/>
  <c r="X46" i="17"/>
  <c r="W46" i="17"/>
  <c r="S46" i="17"/>
  <c r="R46" i="17"/>
  <c r="M46" i="17"/>
  <c r="X45" i="17"/>
  <c r="W45" i="17"/>
  <c r="R45" i="17"/>
  <c r="M45" i="17"/>
  <c r="W44" i="17"/>
  <c r="T44" i="17"/>
  <c r="U44" i="17" s="1"/>
  <c r="V44" i="17" s="1"/>
  <c r="S44" i="17"/>
  <c r="R44" i="17"/>
  <c r="M44" i="17"/>
  <c r="O44" i="17" s="1"/>
  <c r="H44" i="17"/>
  <c r="G44" i="17"/>
  <c r="W43" i="17"/>
  <c r="V43" i="17"/>
  <c r="U43" i="17"/>
  <c r="T43" i="17"/>
  <c r="X43" i="17" s="1"/>
  <c r="S43" i="17"/>
  <c r="R43" i="17"/>
  <c r="M43" i="17"/>
  <c r="G43" i="17"/>
  <c r="W42" i="17"/>
  <c r="T42" i="17"/>
  <c r="M42" i="17"/>
  <c r="W41" i="17"/>
  <c r="T41" i="17"/>
  <c r="X41" i="17" s="1"/>
  <c r="Q41" i="17"/>
  <c r="P41" i="17"/>
  <c r="U41" i="17" s="1"/>
  <c r="V41" i="17" s="1"/>
  <c r="L41" i="17"/>
  <c r="K41" i="17"/>
  <c r="J41" i="17"/>
  <c r="R41" i="17" s="1"/>
  <c r="S41" i="17" s="1"/>
  <c r="I41" i="17"/>
  <c r="M41" i="17" s="1"/>
  <c r="F41" i="17"/>
  <c r="E41" i="17"/>
  <c r="D41" i="17"/>
  <c r="H41" i="17" s="1"/>
  <c r="C41" i="17"/>
  <c r="B41" i="17"/>
  <c r="X40" i="17"/>
  <c r="W40" i="17"/>
  <c r="R40" i="17"/>
  <c r="S40" i="17" s="1"/>
  <c r="O40" i="17"/>
  <c r="N40" i="17"/>
  <c r="M40" i="17"/>
  <c r="H40" i="17"/>
  <c r="G40" i="17"/>
  <c r="X39" i="17"/>
  <c r="W39" i="17"/>
  <c r="S39" i="17"/>
  <c r="R39" i="17"/>
  <c r="O39" i="17"/>
  <c r="M39" i="17"/>
  <c r="H39" i="17"/>
  <c r="X38" i="17"/>
  <c r="W38" i="17"/>
  <c r="R38" i="17"/>
  <c r="S38" i="17" s="1"/>
  <c r="O38" i="17"/>
  <c r="M38" i="17"/>
  <c r="H38" i="17"/>
  <c r="X37" i="17"/>
  <c r="W37" i="17"/>
  <c r="S37" i="17"/>
  <c r="R37" i="17"/>
  <c r="M37" i="17"/>
  <c r="X36" i="17"/>
  <c r="W36" i="17"/>
  <c r="R36" i="17"/>
  <c r="S36" i="17" s="1"/>
  <c r="M36" i="17"/>
  <c r="O36" i="17" s="1"/>
  <c r="H36" i="17"/>
  <c r="X35" i="17"/>
  <c r="W35" i="17"/>
  <c r="S35" i="17"/>
  <c r="R35" i="17"/>
  <c r="O35" i="17"/>
  <c r="M35" i="17"/>
  <c r="H35" i="17"/>
  <c r="X34" i="17"/>
  <c r="W34" i="17"/>
  <c r="R34" i="17"/>
  <c r="S34" i="17" s="1"/>
  <c r="M34" i="17"/>
  <c r="O34" i="17" s="1"/>
  <c r="H34" i="17"/>
  <c r="X33" i="17"/>
  <c r="W33" i="17"/>
  <c r="S33" i="17"/>
  <c r="R33" i="17"/>
  <c r="O33" i="17"/>
  <c r="M33" i="17"/>
  <c r="H33" i="17"/>
  <c r="X32" i="17"/>
  <c r="W32" i="17"/>
  <c r="R32" i="17"/>
  <c r="S32" i="17" s="1"/>
  <c r="M32" i="17"/>
  <c r="O32" i="17" s="1"/>
  <c r="H32" i="17"/>
  <c r="X31" i="17"/>
  <c r="W31" i="17"/>
  <c r="S31" i="17"/>
  <c r="R31" i="17"/>
  <c r="O31" i="17"/>
  <c r="M31" i="17"/>
  <c r="H31" i="17"/>
  <c r="X30" i="17"/>
  <c r="W30" i="17"/>
  <c r="R30" i="17"/>
  <c r="S30" i="17" s="1"/>
  <c r="M30" i="17"/>
  <c r="O30" i="17" s="1"/>
  <c r="H30" i="17"/>
  <c r="S29" i="17"/>
  <c r="R29" i="17"/>
  <c r="O29" i="17"/>
  <c r="M29" i="17"/>
  <c r="H29" i="17"/>
  <c r="X28" i="17"/>
  <c r="W28" i="17"/>
  <c r="R28" i="17"/>
  <c r="S28" i="17" s="1"/>
  <c r="M28" i="17"/>
  <c r="O28" i="17" s="1"/>
  <c r="H28" i="17"/>
  <c r="X27" i="17"/>
  <c r="W27" i="17"/>
  <c r="S27" i="17"/>
  <c r="R27" i="17"/>
  <c r="O27" i="17"/>
  <c r="M27" i="17"/>
  <c r="H27" i="17"/>
  <c r="X26" i="17"/>
  <c r="W26" i="17"/>
  <c r="R26" i="17"/>
  <c r="S26" i="17" s="1"/>
  <c r="M26" i="17"/>
  <c r="O26" i="17" s="1"/>
  <c r="H26" i="17"/>
  <c r="X25" i="17"/>
  <c r="W25" i="17"/>
  <c r="S25" i="17"/>
  <c r="R25" i="17"/>
  <c r="O25" i="17"/>
  <c r="M25" i="17"/>
  <c r="H25" i="17"/>
  <c r="X24" i="17"/>
  <c r="W24" i="17"/>
  <c r="R24" i="17"/>
  <c r="S24" i="17" s="1"/>
  <c r="M24" i="17"/>
  <c r="O24" i="17" s="1"/>
  <c r="H24" i="17"/>
  <c r="X23" i="17"/>
  <c r="W23" i="17"/>
  <c r="S23" i="17"/>
  <c r="R23" i="17"/>
  <c r="O23" i="17"/>
  <c r="M23" i="17"/>
  <c r="H23" i="17"/>
  <c r="R22" i="17"/>
  <c r="S22" i="17" s="1"/>
  <c r="M22" i="17"/>
  <c r="O22" i="17" s="1"/>
  <c r="H22" i="17"/>
  <c r="X21" i="17"/>
  <c r="W21" i="17"/>
  <c r="S21" i="17"/>
  <c r="R21" i="17"/>
  <c r="O21" i="17"/>
  <c r="M21" i="17"/>
  <c r="H21" i="17"/>
  <c r="X20" i="17"/>
  <c r="W20" i="17"/>
  <c r="R20" i="17"/>
  <c r="N20" i="17"/>
  <c r="M20" i="17"/>
  <c r="X19" i="17"/>
  <c r="W19" i="17"/>
  <c r="M19" i="17"/>
  <c r="Q18" i="17"/>
  <c r="Q51" i="17" s="1"/>
  <c r="P18" i="17"/>
  <c r="L18" i="17"/>
  <c r="K18" i="17"/>
  <c r="J18" i="17"/>
  <c r="R18" i="17" s="1"/>
  <c r="S18" i="17" s="1"/>
  <c r="I18" i="17"/>
  <c r="W18" i="17" s="1"/>
  <c r="F18" i="17"/>
  <c r="E18" i="17"/>
  <c r="E51" i="17" s="1"/>
  <c r="D18" i="17"/>
  <c r="H18" i="17" s="1"/>
  <c r="C18" i="17"/>
  <c r="T18" i="17" s="1"/>
  <c r="B18" i="17"/>
  <c r="W17" i="17"/>
  <c r="T17" i="17"/>
  <c r="U17" i="17" s="1"/>
  <c r="V17" i="17" s="1"/>
  <c r="R17" i="17"/>
  <c r="S17" i="17" s="1"/>
  <c r="N17" i="17"/>
  <c r="M17" i="17"/>
  <c r="O17" i="17" s="1"/>
  <c r="H17" i="17"/>
  <c r="G17" i="17"/>
  <c r="W16" i="17"/>
  <c r="T16" i="17"/>
  <c r="U16" i="17" s="1"/>
  <c r="V16" i="17" s="1"/>
  <c r="R16" i="17"/>
  <c r="S16" i="17" s="1"/>
  <c r="N16" i="17"/>
  <c r="M16" i="17"/>
  <c r="O16" i="17" s="1"/>
  <c r="H16" i="17"/>
  <c r="G16" i="17"/>
  <c r="W15" i="17"/>
  <c r="T15" i="17"/>
  <c r="R15" i="17"/>
  <c r="S15" i="17" s="1"/>
  <c r="N15" i="17"/>
  <c r="M15" i="17"/>
  <c r="O15" i="17" s="1"/>
  <c r="H15" i="17"/>
  <c r="G15" i="17"/>
  <c r="W14" i="17"/>
  <c r="T14" i="17"/>
  <c r="U14" i="17" s="1"/>
  <c r="V14" i="17" s="1"/>
  <c r="M14" i="17"/>
  <c r="Q13" i="17"/>
  <c r="P13" i="17"/>
  <c r="L13" i="17"/>
  <c r="K13" i="17"/>
  <c r="J13" i="17"/>
  <c r="R13" i="17" s="1"/>
  <c r="S13" i="17" s="1"/>
  <c r="I13" i="17"/>
  <c r="M13" i="17" s="1"/>
  <c r="F13" i="17"/>
  <c r="E13" i="17"/>
  <c r="D13" i="17"/>
  <c r="H13" i="17" s="1"/>
  <c r="C13" i="17"/>
  <c r="B13" i="17"/>
  <c r="T13" i="17" s="1"/>
  <c r="W12" i="17"/>
  <c r="U12" i="17"/>
  <c r="V12" i="17" s="1"/>
  <c r="T12" i="17"/>
  <c r="S12" i="17"/>
  <c r="R12" i="17"/>
  <c r="O12" i="17"/>
  <c r="M12" i="17"/>
  <c r="N12" i="17" s="1"/>
  <c r="H12" i="17"/>
  <c r="G12" i="17"/>
  <c r="W11" i="17"/>
  <c r="U11" i="17"/>
  <c r="V11" i="17" s="1"/>
  <c r="T11" i="17"/>
  <c r="R11" i="17"/>
  <c r="Z10" i="17"/>
  <c r="AA10" i="17" s="1"/>
  <c r="Y10" i="17"/>
  <c r="W10" i="17"/>
  <c r="T10" i="17"/>
  <c r="U10" i="17" s="1"/>
  <c r="V10" i="17" s="1"/>
  <c r="R10" i="17"/>
  <c r="S10" i="17" s="1"/>
  <c r="O10" i="17"/>
  <c r="N10" i="17"/>
  <c r="M10" i="17"/>
  <c r="T8" i="17"/>
  <c r="Q8" i="17"/>
  <c r="P8" i="17"/>
  <c r="P51" i="17" s="1"/>
  <c r="U51" i="17" s="1"/>
  <c r="L8" i="17"/>
  <c r="L51" i="17" s="1"/>
  <c r="K8" i="17"/>
  <c r="K51" i="17" s="1"/>
  <c r="J8" i="17"/>
  <c r="W8" i="17" s="1"/>
  <c r="I8" i="17"/>
  <c r="F8" i="17"/>
  <c r="F51" i="17" s="1"/>
  <c r="E8" i="17"/>
  <c r="D8" i="17"/>
  <c r="C8" i="17"/>
  <c r="C51" i="17" s="1"/>
  <c r="B8" i="17"/>
  <c r="B51" i="17" s="1"/>
  <c r="T50" i="17" s="1"/>
  <c r="Z7" i="17"/>
  <c r="AA7" i="17" s="1"/>
  <c r="Y7" i="17"/>
  <c r="W7" i="17"/>
  <c r="V7" i="17"/>
  <c r="U7" i="17"/>
  <c r="T7" i="17"/>
  <c r="X7" i="17" s="1"/>
  <c r="R7" i="17"/>
  <c r="S7" i="17" s="1"/>
  <c r="O7" i="17"/>
  <c r="N7" i="17"/>
  <c r="M7" i="17"/>
  <c r="M8" i="17" s="1"/>
  <c r="H7" i="17"/>
  <c r="G7" i="17"/>
  <c r="F51" i="16"/>
  <c r="F18" i="16"/>
  <c r="F48" i="16"/>
  <c r="F8" i="16"/>
  <c r="Q52" i="16"/>
  <c r="U51" i="16"/>
  <c r="R51" i="16"/>
  <c r="S51" i="16" s="1"/>
  <c r="T51" i="16" s="1"/>
  <c r="V51" i="16" s="1"/>
  <c r="E51" i="16"/>
  <c r="G51" i="16" s="1"/>
  <c r="H51" i="16"/>
  <c r="C51" i="16"/>
  <c r="B51" i="16"/>
  <c r="U50" i="16"/>
  <c r="R50" i="16"/>
  <c r="S50" i="16" s="1"/>
  <c r="T50" i="16" s="1"/>
  <c r="N50" i="16"/>
  <c r="N51" i="16" s="1"/>
  <c r="H50" i="16"/>
  <c r="G50" i="16"/>
  <c r="U49" i="16"/>
  <c r="R49" i="16"/>
  <c r="S49" i="16" s="1"/>
  <c r="T49" i="16" s="1"/>
  <c r="Q48" i="16"/>
  <c r="P48" i="16"/>
  <c r="L48" i="16"/>
  <c r="K48" i="16"/>
  <c r="J48" i="16"/>
  <c r="I48" i="16"/>
  <c r="U48" i="16" s="1"/>
  <c r="E48" i="16"/>
  <c r="H48" i="16"/>
  <c r="C48" i="16"/>
  <c r="B48" i="16"/>
  <c r="G48" i="16" s="1"/>
  <c r="V47" i="16"/>
  <c r="U47" i="16"/>
  <c r="M47" i="16"/>
  <c r="O47" i="16" s="1"/>
  <c r="H47" i="16"/>
  <c r="V46" i="16"/>
  <c r="U46" i="16"/>
  <c r="O46" i="16"/>
  <c r="M46" i="16"/>
  <c r="H46" i="16"/>
  <c r="U45" i="16"/>
  <c r="T45" i="16"/>
  <c r="S45" i="16"/>
  <c r="R45" i="16"/>
  <c r="V45" i="16" s="1"/>
  <c r="N45" i="16"/>
  <c r="M45" i="16"/>
  <c r="M48" i="16" s="1"/>
  <c r="U44" i="16"/>
  <c r="T44" i="16"/>
  <c r="S44" i="16"/>
  <c r="R44" i="16"/>
  <c r="V44" i="16" s="1"/>
  <c r="N44" i="16"/>
  <c r="H44" i="16"/>
  <c r="G44" i="16"/>
  <c r="U43" i="16"/>
  <c r="T43" i="16"/>
  <c r="S43" i="16"/>
  <c r="R43" i="16"/>
  <c r="V43" i="16" s="1"/>
  <c r="Q42" i="16"/>
  <c r="P42" i="16"/>
  <c r="L42" i="16"/>
  <c r="K42" i="16"/>
  <c r="J42" i="16"/>
  <c r="I42" i="16"/>
  <c r="U42" i="16" s="1"/>
  <c r="F42" i="16"/>
  <c r="F52" i="16" s="1"/>
  <c r="E42" i="16"/>
  <c r="D42" i="16"/>
  <c r="H42" i="16" s="1"/>
  <c r="C42" i="16"/>
  <c r="B42" i="16"/>
  <c r="R42" i="16" s="1"/>
  <c r="W41" i="16"/>
  <c r="U41" i="16"/>
  <c r="S41" i="16"/>
  <c r="T41" i="16" s="1"/>
  <c r="R41" i="16"/>
  <c r="M41" i="16"/>
  <c r="N41" i="16" s="1"/>
  <c r="H41" i="16"/>
  <c r="G41" i="16"/>
  <c r="V40" i="16"/>
  <c r="U40" i="16"/>
  <c r="O40" i="16"/>
  <c r="M40" i="16"/>
  <c r="H40" i="16"/>
  <c r="V39" i="16"/>
  <c r="U39" i="16"/>
  <c r="M39" i="16"/>
  <c r="O39" i="16" s="1"/>
  <c r="H39" i="16"/>
  <c r="V38" i="16"/>
  <c r="U38" i="16"/>
  <c r="M38" i="16"/>
  <c r="O38" i="16" s="1"/>
  <c r="H38" i="16"/>
  <c r="V37" i="16"/>
  <c r="U37" i="16"/>
  <c r="O37" i="16"/>
  <c r="M37" i="16"/>
  <c r="H37" i="16"/>
  <c r="V36" i="16"/>
  <c r="U36" i="16"/>
  <c r="O36" i="16"/>
  <c r="M36" i="16"/>
  <c r="H36" i="16"/>
  <c r="V35" i="16"/>
  <c r="U35" i="16"/>
  <c r="M35" i="16"/>
  <c r="O35" i="16" s="1"/>
  <c r="H35" i="16"/>
  <c r="G35" i="16"/>
  <c r="V34" i="16"/>
  <c r="U34" i="16"/>
  <c r="O34" i="16"/>
  <c r="M34" i="16"/>
  <c r="H34" i="16"/>
  <c r="V33" i="16"/>
  <c r="U33" i="16"/>
  <c r="O33" i="16"/>
  <c r="M33" i="16"/>
  <c r="H33" i="16"/>
  <c r="V32" i="16"/>
  <c r="U32" i="16"/>
  <c r="M32" i="16"/>
  <c r="O32" i="16" s="1"/>
  <c r="H32" i="16"/>
  <c r="V31" i="16"/>
  <c r="U31" i="16"/>
  <c r="M31" i="16"/>
  <c r="O31" i="16" s="1"/>
  <c r="H31" i="16"/>
  <c r="V30" i="16"/>
  <c r="U30" i="16"/>
  <c r="O30" i="16"/>
  <c r="H30" i="16"/>
  <c r="V29" i="16"/>
  <c r="U29" i="16"/>
  <c r="O29" i="16"/>
  <c r="M29" i="16"/>
  <c r="H29" i="16"/>
  <c r="V28" i="16"/>
  <c r="U28" i="16"/>
  <c r="O28" i="16"/>
  <c r="M28" i="16"/>
  <c r="H28" i="16"/>
  <c r="V27" i="16"/>
  <c r="U27" i="16"/>
  <c r="M27" i="16"/>
  <c r="O27" i="16" s="1"/>
  <c r="H27" i="16"/>
  <c r="V26" i="16"/>
  <c r="U26" i="16"/>
  <c r="M26" i="16"/>
  <c r="O26" i="16" s="1"/>
  <c r="H26" i="16"/>
  <c r="V25" i="16"/>
  <c r="U25" i="16"/>
  <c r="O25" i="16"/>
  <c r="M25" i="16"/>
  <c r="H25" i="16"/>
  <c r="V24" i="16"/>
  <c r="U24" i="16"/>
  <c r="O24" i="16"/>
  <c r="M24" i="16"/>
  <c r="H24" i="16"/>
  <c r="V23" i="16"/>
  <c r="U23" i="16"/>
  <c r="O23" i="16"/>
  <c r="M23" i="16"/>
  <c r="H23" i="16"/>
  <c r="V22" i="16"/>
  <c r="U22" i="16"/>
  <c r="M22" i="16"/>
  <c r="O22" i="16" s="1"/>
  <c r="H22" i="16"/>
  <c r="V21" i="16"/>
  <c r="U21" i="16"/>
  <c r="O21" i="16"/>
  <c r="M21" i="16"/>
  <c r="H21" i="16"/>
  <c r="V20" i="16"/>
  <c r="U20" i="16"/>
  <c r="N20" i="16"/>
  <c r="M20" i="16"/>
  <c r="V19" i="16"/>
  <c r="U19" i="16"/>
  <c r="Q18" i="16"/>
  <c r="P18" i="16"/>
  <c r="L18" i="16"/>
  <c r="K18" i="16"/>
  <c r="J18" i="16"/>
  <c r="I18" i="16"/>
  <c r="U18" i="16" s="1"/>
  <c r="E18" i="16"/>
  <c r="H18" i="16"/>
  <c r="C18" i="16"/>
  <c r="B18" i="16"/>
  <c r="R18" i="16" s="1"/>
  <c r="U17" i="16"/>
  <c r="S17" i="16"/>
  <c r="T17" i="16" s="1"/>
  <c r="R17" i="16"/>
  <c r="V17" i="16" s="1"/>
  <c r="M17" i="16"/>
  <c r="N17" i="16" s="1"/>
  <c r="H17" i="16"/>
  <c r="G17" i="16"/>
  <c r="U16" i="16"/>
  <c r="T16" i="16"/>
  <c r="S16" i="16"/>
  <c r="R16" i="16"/>
  <c r="V16" i="16" s="1"/>
  <c r="O16" i="16"/>
  <c r="N16" i="16"/>
  <c r="M16" i="16"/>
  <c r="H16" i="16"/>
  <c r="G16" i="16"/>
  <c r="U15" i="16"/>
  <c r="S15" i="16"/>
  <c r="T15" i="16" s="1"/>
  <c r="R15" i="16"/>
  <c r="V15" i="16" s="1"/>
  <c r="M15" i="16"/>
  <c r="N15" i="16" s="1"/>
  <c r="H15" i="16"/>
  <c r="G15" i="16"/>
  <c r="U14" i="16"/>
  <c r="T14" i="16"/>
  <c r="S14" i="16"/>
  <c r="R14" i="16"/>
  <c r="V14" i="16" s="1"/>
  <c r="Q13" i="16"/>
  <c r="P13" i="16"/>
  <c r="L13" i="16"/>
  <c r="K13" i="16"/>
  <c r="J13" i="16"/>
  <c r="I13" i="16"/>
  <c r="U13" i="16" s="1"/>
  <c r="F13" i="16"/>
  <c r="E13" i="16"/>
  <c r="D13" i="16"/>
  <c r="G13" i="16" s="1"/>
  <c r="C13" i="16"/>
  <c r="B13" i="16"/>
  <c r="R13" i="16" s="1"/>
  <c r="U12" i="16"/>
  <c r="S12" i="16"/>
  <c r="T12" i="16" s="1"/>
  <c r="R12" i="16"/>
  <c r="V12" i="16" s="1"/>
  <c r="M12" i="16"/>
  <c r="N12" i="16" s="1"/>
  <c r="H12" i="16"/>
  <c r="G12" i="16"/>
  <c r="U11" i="16"/>
  <c r="T11" i="16"/>
  <c r="S11" i="16"/>
  <c r="R11" i="16"/>
  <c r="V11" i="16" s="1"/>
  <c r="O11" i="16"/>
  <c r="Y10" i="16"/>
  <c r="X10" i="16"/>
  <c r="W10" i="16"/>
  <c r="U10" i="16"/>
  <c r="R10" i="16"/>
  <c r="S10" i="16" s="1"/>
  <c r="T10" i="16" s="1"/>
  <c r="O10" i="16"/>
  <c r="N10" i="16"/>
  <c r="M10" i="16"/>
  <c r="M13" i="16" s="1"/>
  <c r="R8" i="16"/>
  <c r="S8" i="16" s="1"/>
  <c r="Q8" i="16"/>
  <c r="P8" i="16"/>
  <c r="P52" i="16" s="1"/>
  <c r="L8" i="16"/>
  <c r="L52" i="16" s="1"/>
  <c r="K8" i="16"/>
  <c r="K52" i="16" s="1"/>
  <c r="J8" i="16"/>
  <c r="J52" i="16" s="1"/>
  <c r="I8" i="16"/>
  <c r="U8" i="16" s="1"/>
  <c r="E8" i="16"/>
  <c r="G8" i="16"/>
  <c r="C8" i="16"/>
  <c r="C52" i="16" s="1"/>
  <c r="B8" i="16"/>
  <c r="B52" i="16" s="1"/>
  <c r="R52" i="16" s="1"/>
  <c r="X7" i="16"/>
  <c r="Y7" i="16" s="1"/>
  <c r="W7" i="16"/>
  <c r="U7" i="16"/>
  <c r="T7" i="16"/>
  <c r="S7" i="16"/>
  <c r="R7" i="16"/>
  <c r="V7" i="16" s="1"/>
  <c r="O7" i="16"/>
  <c r="N7" i="16"/>
  <c r="M7" i="16"/>
  <c r="M8" i="16" s="1"/>
  <c r="H7" i="16"/>
  <c r="G7" i="16"/>
  <c r="G47" i="17" l="1"/>
  <c r="D51" i="17"/>
  <c r="H51" i="17" s="1"/>
  <c r="U50" i="17"/>
  <c r="V50" i="17" s="1"/>
  <c r="X50" i="17"/>
  <c r="X15" i="17"/>
  <c r="N47" i="17"/>
  <c r="O47" i="17"/>
  <c r="X11" i="17"/>
  <c r="U13" i="17"/>
  <c r="V13" i="17" s="1"/>
  <c r="X13" i="17"/>
  <c r="X18" i="17"/>
  <c r="U18" i="17"/>
  <c r="O8" i="17"/>
  <c r="N8" i="17"/>
  <c r="X12" i="17"/>
  <c r="N13" i="17"/>
  <c r="O13" i="17"/>
  <c r="V51" i="17"/>
  <c r="X51" i="17" s="1"/>
  <c r="N41" i="17"/>
  <c r="O41" i="17"/>
  <c r="X14" i="17"/>
  <c r="X16" i="17"/>
  <c r="X17" i="17"/>
  <c r="I51" i="17"/>
  <c r="U8" i="17"/>
  <c r="V8" i="17" s="1"/>
  <c r="X8" i="17" s="1"/>
  <c r="G13" i="17"/>
  <c r="W13" i="17"/>
  <c r="U15" i="17"/>
  <c r="V15" i="17" s="1"/>
  <c r="V18" i="17"/>
  <c r="G41" i="17"/>
  <c r="U42" i="17"/>
  <c r="V42" i="17" s="1"/>
  <c r="X42" i="17" s="1"/>
  <c r="N44" i="17"/>
  <c r="X44" i="17"/>
  <c r="X47" i="17"/>
  <c r="U48" i="17"/>
  <c r="V48" i="17" s="1"/>
  <c r="X48" i="17" s="1"/>
  <c r="U49" i="17"/>
  <c r="V49" i="17" s="1"/>
  <c r="X49" i="17" s="1"/>
  <c r="J51" i="17"/>
  <c r="R51" i="17" s="1"/>
  <c r="S51" i="17" s="1"/>
  <c r="H8" i="17"/>
  <c r="M18" i="17"/>
  <c r="R8" i="17"/>
  <c r="S8" i="17" s="1"/>
  <c r="X10" i="17"/>
  <c r="G18" i="17"/>
  <c r="G50" i="17"/>
  <c r="M50" i="17"/>
  <c r="G8" i="17"/>
  <c r="S18" i="16"/>
  <c r="T18" i="16" s="1"/>
  <c r="V18" i="16" s="1"/>
  <c r="O13" i="16"/>
  <c r="N13" i="16"/>
  <c r="N48" i="16"/>
  <c r="O48" i="16"/>
  <c r="O8" i="16"/>
  <c r="N8" i="16"/>
  <c r="S13" i="16"/>
  <c r="T13" i="16"/>
  <c r="V13" i="16" s="1"/>
  <c r="S52" i="16"/>
  <c r="T52" i="16" s="1"/>
  <c r="V52" i="16" s="1"/>
  <c r="T8" i="16"/>
  <c r="V41" i="16"/>
  <c r="S42" i="16"/>
  <c r="T42" i="16" s="1"/>
  <c r="V42" i="16" s="1"/>
  <c r="V10" i="16"/>
  <c r="G18" i="16"/>
  <c r="I52" i="16"/>
  <c r="U52" i="16" s="1"/>
  <c r="H8" i="16"/>
  <c r="O12" i="16"/>
  <c r="H13" i="16"/>
  <c r="O15" i="16"/>
  <c r="O17" i="16"/>
  <c r="M18" i="16"/>
  <c r="O41" i="16"/>
  <c r="G42" i="16"/>
  <c r="V8" i="16"/>
  <c r="M42" i="16"/>
  <c r="R48" i="16"/>
  <c r="D52" i="16"/>
  <c r="V49" i="16"/>
  <c r="V50" i="16"/>
  <c r="E52" i="16"/>
  <c r="F55" i="15"/>
  <c r="E55" i="15"/>
  <c r="D55" i="15"/>
  <c r="H55" i="15" s="1"/>
  <c r="H54" i="15"/>
  <c r="G54" i="15"/>
  <c r="F52" i="15"/>
  <c r="E52" i="15"/>
  <c r="D52" i="15"/>
  <c r="H52" i="15" s="1"/>
  <c r="H51" i="15"/>
  <c r="G51" i="15"/>
  <c r="H50" i="15"/>
  <c r="G50" i="15"/>
  <c r="G49" i="15"/>
  <c r="H48" i="15"/>
  <c r="G48" i="15"/>
  <c r="F46" i="15"/>
  <c r="E46" i="15"/>
  <c r="D46" i="15"/>
  <c r="H46" i="15" s="1"/>
  <c r="H45" i="15"/>
  <c r="G45" i="15"/>
  <c r="H44" i="15"/>
  <c r="G44" i="15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F23" i="15"/>
  <c r="E23" i="15"/>
  <c r="G23" i="15" s="1"/>
  <c r="D23" i="15"/>
  <c r="D56" i="15" s="1"/>
  <c r="H22" i="15"/>
  <c r="G22" i="15"/>
  <c r="H21" i="15"/>
  <c r="G21" i="15"/>
  <c r="H20" i="15"/>
  <c r="G20" i="15"/>
  <c r="F18" i="15"/>
  <c r="E18" i="15"/>
  <c r="H18" i="15" s="1"/>
  <c r="H17" i="15"/>
  <c r="G17" i="15"/>
  <c r="H13" i="15"/>
  <c r="G13" i="15"/>
  <c r="F13" i="15"/>
  <c r="F56" i="15" s="1"/>
  <c r="E13" i="15"/>
  <c r="H12" i="15"/>
  <c r="G12" i="15"/>
  <c r="H8" i="15"/>
  <c r="G8" i="15"/>
  <c r="H7" i="15"/>
  <c r="G7" i="15"/>
  <c r="G51" i="17" l="1"/>
  <c r="O18" i="17"/>
  <c r="N18" i="17"/>
  <c r="N50" i="17"/>
  <c r="O50" i="17"/>
  <c r="W50" i="17"/>
  <c r="M51" i="17"/>
  <c r="H52" i="16"/>
  <c r="G52" i="16"/>
  <c r="S48" i="16"/>
  <c r="T48" i="16" s="1"/>
  <c r="V48" i="16" s="1"/>
  <c r="N42" i="16"/>
  <c r="O42" i="16"/>
  <c r="O18" i="16"/>
  <c r="N18" i="16"/>
  <c r="M52" i="16"/>
  <c r="E56" i="15"/>
  <c r="H56" i="15" s="1"/>
  <c r="G55" i="15"/>
  <c r="G18" i="15"/>
  <c r="H23" i="15"/>
  <c r="G46" i="15"/>
  <c r="G52" i="15"/>
  <c r="O51" i="17" l="1"/>
  <c r="N51" i="17"/>
  <c r="N52" i="16"/>
  <c r="O52" i="16"/>
  <c r="G56" i="15"/>
  <c r="R7" i="15" l="1"/>
  <c r="U51" i="15"/>
  <c r="S51" i="15"/>
  <c r="T51" i="15" s="1"/>
  <c r="U50" i="15"/>
  <c r="S50" i="15"/>
  <c r="T50" i="15" s="1"/>
  <c r="V50" i="15" s="1"/>
  <c r="U49" i="15"/>
  <c r="R49" i="15"/>
  <c r="U48" i="15"/>
  <c r="R48" i="15"/>
  <c r="S48" i="15" s="1"/>
  <c r="T48" i="15" s="1"/>
  <c r="V47" i="15"/>
  <c r="U47" i="15"/>
  <c r="V46" i="15"/>
  <c r="U45" i="15"/>
  <c r="R45" i="15"/>
  <c r="S45" i="15" s="1"/>
  <c r="T45" i="15" s="1"/>
  <c r="U44" i="15"/>
  <c r="T44" i="15"/>
  <c r="U43" i="15"/>
  <c r="U42" i="15"/>
  <c r="T42" i="15"/>
  <c r="W41" i="15"/>
  <c r="U41" i="15"/>
  <c r="T41" i="15"/>
  <c r="V40" i="15"/>
  <c r="U40" i="15"/>
  <c r="V39" i="15"/>
  <c r="U39" i="15"/>
  <c r="V38" i="15"/>
  <c r="U38" i="15"/>
  <c r="V37" i="15"/>
  <c r="U37" i="15"/>
  <c r="V36" i="15"/>
  <c r="U36" i="15"/>
  <c r="V35" i="15"/>
  <c r="U35" i="15"/>
  <c r="V34" i="15"/>
  <c r="U34" i="15"/>
  <c r="V33" i="15"/>
  <c r="U33" i="15"/>
  <c r="V32" i="15"/>
  <c r="U32" i="15"/>
  <c r="V31" i="15"/>
  <c r="U31" i="15"/>
  <c r="V30" i="15"/>
  <c r="U30" i="15"/>
  <c r="V29" i="15"/>
  <c r="U29" i="15"/>
  <c r="V28" i="15"/>
  <c r="U28" i="15"/>
  <c r="V27" i="15"/>
  <c r="U27" i="15"/>
  <c r="V26" i="15"/>
  <c r="U26" i="15"/>
  <c r="V25" i="15"/>
  <c r="U25" i="15"/>
  <c r="V24" i="15"/>
  <c r="U24" i="15"/>
  <c r="V23" i="15"/>
  <c r="V22" i="15"/>
  <c r="U22" i="15"/>
  <c r="V21" i="15"/>
  <c r="U21" i="15"/>
  <c r="V20" i="15"/>
  <c r="U20" i="15"/>
  <c r="V19" i="15"/>
  <c r="U19" i="15"/>
  <c r="U17" i="15"/>
  <c r="R17" i="15"/>
  <c r="U16" i="15"/>
  <c r="R16" i="15"/>
  <c r="S16" i="15" s="1"/>
  <c r="T16" i="15" s="1"/>
  <c r="U15" i="15"/>
  <c r="R15" i="15"/>
  <c r="S15" i="15" s="1"/>
  <c r="T15" i="15" s="1"/>
  <c r="U14" i="15"/>
  <c r="R14" i="15"/>
  <c r="U12" i="15"/>
  <c r="R12" i="15"/>
  <c r="S12" i="15" s="1"/>
  <c r="T12" i="15" s="1"/>
  <c r="U11" i="15"/>
  <c r="R11" i="15"/>
  <c r="S11" i="15" s="1"/>
  <c r="T11" i="15" s="1"/>
  <c r="W10" i="15"/>
  <c r="U10" i="15"/>
  <c r="R10" i="15"/>
  <c r="S10" i="15" s="1"/>
  <c r="T10" i="15" s="1"/>
  <c r="U8" i="15"/>
  <c r="S8" i="15"/>
  <c r="T8" i="15" s="1"/>
  <c r="R8" i="15"/>
  <c r="W7" i="15"/>
  <c r="U7" i="15"/>
  <c r="S7" i="15"/>
  <c r="T7" i="15" s="1"/>
  <c r="Q55" i="15"/>
  <c r="Q56" i="15" s="1"/>
  <c r="P55" i="15"/>
  <c r="Q52" i="15"/>
  <c r="P52" i="15"/>
  <c r="Q46" i="15"/>
  <c r="P46" i="15"/>
  <c r="Q23" i="15"/>
  <c r="P23" i="15"/>
  <c r="Q18" i="15"/>
  <c r="P18" i="15"/>
  <c r="Q13" i="15"/>
  <c r="P13" i="15"/>
  <c r="S17" i="15" l="1"/>
  <c r="T17" i="15" s="1"/>
  <c r="V17" i="15" s="1"/>
  <c r="V8" i="15"/>
  <c r="V11" i="15"/>
  <c r="V41" i="15"/>
  <c r="V42" i="15"/>
  <c r="V44" i="15"/>
  <c r="V15" i="15"/>
  <c r="V48" i="15"/>
  <c r="S14" i="15"/>
  <c r="T14" i="15" s="1"/>
  <c r="V14" i="15" s="1"/>
  <c r="T43" i="15"/>
  <c r="V43" i="15" s="1"/>
  <c r="S49" i="15"/>
  <c r="T49" i="15" s="1"/>
  <c r="V49" i="15" s="1"/>
  <c r="V7" i="15"/>
  <c r="V10" i="15"/>
  <c r="V12" i="15"/>
  <c r="V16" i="15"/>
  <c r="V45" i="15"/>
  <c r="V51" i="15"/>
  <c r="P56" i="15"/>
  <c r="C13" i="15" l="1"/>
  <c r="B13" i="15"/>
  <c r="R13" i="15" s="1"/>
  <c r="C55" i="15"/>
  <c r="B55" i="15"/>
  <c r="C52" i="15"/>
  <c r="B52" i="15"/>
  <c r="R52" i="15" s="1"/>
  <c r="C46" i="15"/>
  <c r="B46" i="15"/>
  <c r="C23" i="15"/>
  <c r="B23" i="15"/>
  <c r="C18" i="15"/>
  <c r="B18" i="15"/>
  <c r="R18" i="15" s="1"/>
  <c r="S18" i="15" s="1"/>
  <c r="T18" i="15" s="1"/>
  <c r="V18" i="15" s="1"/>
  <c r="L55" i="15"/>
  <c r="K55" i="15"/>
  <c r="J55" i="15"/>
  <c r="I55" i="15"/>
  <c r="L52" i="15"/>
  <c r="K52" i="15"/>
  <c r="J52" i="15"/>
  <c r="I52" i="15"/>
  <c r="U52" i="15" s="1"/>
  <c r="L46" i="15"/>
  <c r="K46" i="15"/>
  <c r="J46" i="15"/>
  <c r="I46" i="15"/>
  <c r="U46" i="15" s="1"/>
  <c r="L23" i="15"/>
  <c r="K23" i="15"/>
  <c r="J23" i="15"/>
  <c r="I23" i="15"/>
  <c r="U23" i="15" s="1"/>
  <c r="L18" i="15"/>
  <c r="K18" i="15"/>
  <c r="J18" i="15"/>
  <c r="I18" i="15"/>
  <c r="U18" i="15" s="1"/>
  <c r="M54" i="15"/>
  <c r="M53" i="15"/>
  <c r="M51" i="15"/>
  <c r="M50" i="15"/>
  <c r="M49" i="15"/>
  <c r="N49" i="15" s="1"/>
  <c r="M48" i="15"/>
  <c r="M47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N25" i="15" s="1"/>
  <c r="M24" i="15"/>
  <c r="M22" i="15"/>
  <c r="M21" i="15"/>
  <c r="M20" i="15"/>
  <c r="M19" i="15"/>
  <c r="M17" i="15"/>
  <c r="M16" i="15"/>
  <c r="M15" i="15"/>
  <c r="M14" i="15"/>
  <c r="M11" i="15"/>
  <c r="M10" i="15"/>
  <c r="X10" i="15" s="1"/>
  <c r="M9" i="15"/>
  <c r="M8" i="15"/>
  <c r="M7" i="15"/>
  <c r="X7" i="15" s="1"/>
  <c r="L13" i="15"/>
  <c r="K13" i="15"/>
  <c r="J13" i="15"/>
  <c r="I13" i="15"/>
  <c r="S13" i="15" l="1"/>
  <c r="T13" i="15" s="1"/>
  <c r="V13" i="15" s="1"/>
  <c r="Y10" i="15"/>
  <c r="S52" i="15"/>
  <c r="T52" i="15" s="1"/>
  <c r="V52" i="15" s="1"/>
  <c r="U13" i="15"/>
  <c r="Y7" i="15"/>
  <c r="N26" i="15"/>
  <c r="O26" i="15"/>
  <c r="N38" i="15"/>
  <c r="O38" i="15"/>
  <c r="O50" i="15"/>
  <c r="N50" i="15"/>
  <c r="O7" i="15"/>
  <c r="N7" i="15"/>
  <c r="O17" i="15"/>
  <c r="N17" i="15"/>
  <c r="O22" i="15"/>
  <c r="N22" i="15"/>
  <c r="O27" i="15"/>
  <c r="N27" i="15"/>
  <c r="O31" i="15"/>
  <c r="N31" i="15"/>
  <c r="O35" i="15"/>
  <c r="N35" i="15"/>
  <c r="O39" i="15"/>
  <c r="N39" i="15"/>
  <c r="O43" i="15"/>
  <c r="N43" i="15"/>
  <c r="O51" i="15"/>
  <c r="N51" i="15"/>
  <c r="M18" i="15"/>
  <c r="M23" i="15"/>
  <c r="J56" i="15"/>
  <c r="C56" i="15"/>
  <c r="N30" i="15"/>
  <c r="O30" i="15"/>
  <c r="N42" i="15"/>
  <c r="O42" i="15"/>
  <c r="I56" i="15"/>
  <c r="N28" i="15"/>
  <c r="O28" i="15"/>
  <c r="N32" i="15"/>
  <c r="O32" i="15"/>
  <c r="N36" i="15"/>
  <c r="O36" i="15"/>
  <c r="N40" i="15"/>
  <c r="O40" i="15"/>
  <c r="N44" i="15"/>
  <c r="O44" i="15"/>
  <c r="N48" i="15"/>
  <c r="O48" i="15"/>
  <c r="B56" i="15"/>
  <c r="N21" i="15"/>
  <c r="O21" i="15"/>
  <c r="N34" i="15"/>
  <c r="O34" i="15"/>
  <c r="O9" i="15"/>
  <c r="N9" i="15"/>
  <c r="O15" i="15"/>
  <c r="N15" i="15"/>
  <c r="O20" i="15"/>
  <c r="N20" i="15"/>
  <c r="O29" i="15"/>
  <c r="N29" i="15"/>
  <c r="O33" i="15"/>
  <c r="N33" i="15"/>
  <c r="O37" i="15"/>
  <c r="N37" i="15"/>
  <c r="O41" i="15"/>
  <c r="N41" i="15"/>
  <c r="O45" i="15"/>
  <c r="N45" i="15"/>
  <c r="M55" i="15"/>
  <c r="O54" i="15"/>
  <c r="N54" i="15"/>
  <c r="K56" i="15"/>
  <c r="L56" i="15"/>
  <c r="M13" i="15"/>
  <c r="M46" i="15"/>
  <c r="M52" i="15"/>
  <c r="M56" i="15" l="1"/>
  <c r="N56" i="15" s="1"/>
  <c r="O55" i="15"/>
  <c r="N55" i="15"/>
  <c r="O52" i="15"/>
  <c r="N52" i="15"/>
  <c r="O23" i="15"/>
  <c r="N23" i="15"/>
  <c r="O13" i="15"/>
  <c r="N13" i="15"/>
  <c r="N18" i="15"/>
  <c r="O18" i="15"/>
  <c r="O56" i="15"/>
  <c r="N46" i="15"/>
  <c r="O46" i="15"/>
</calcChain>
</file>

<file path=xl/sharedStrings.xml><?xml version="1.0" encoding="utf-8"?>
<sst xmlns="http://schemas.openxmlformats.org/spreadsheetml/2006/main" count="274" uniqueCount="116">
  <si>
    <t>สำนักวิชา/หลักสูตร</t>
  </si>
  <si>
    <t>1. วิทยาศาสตร์</t>
  </si>
  <si>
    <t>1) วิทยาศาสตร์การกีฬา</t>
  </si>
  <si>
    <t>2) คณิตศาสตร์ (Honors Program)</t>
  </si>
  <si>
    <t>3) ฟิสิกส์ (Honors Program)</t>
  </si>
  <si>
    <t xml:space="preserve">4) เคมี (Honors Program) </t>
  </si>
  <si>
    <t xml:space="preserve">5) ชีววิทยา (Honors Program) </t>
  </si>
  <si>
    <t>รวมสำนักวิชาวิทยาศาสตร์</t>
  </si>
  <si>
    <t xml:space="preserve">2. เทคโนโลยีสังคม  </t>
  </si>
  <si>
    <t>รวมสำนักวิชาเทคโนโลยีสังคม</t>
  </si>
  <si>
    <t>3. เทคโนโลยีการเกษตร</t>
  </si>
  <si>
    <t>1) เทคโนโลยีการผลิตพืช</t>
  </si>
  <si>
    <t>2) เทคโนโลยีการผลิตสัตว์</t>
  </si>
  <si>
    <t>3) เทคโนโลยีอาหาร</t>
  </si>
  <si>
    <t>รวมสำนักวิชาเทคโนโลยีการเกษตร</t>
  </si>
  <si>
    <t>4. วิศวกรรมศาสตร์</t>
  </si>
  <si>
    <t>15) วิศวกรรมอุตสาหการ</t>
  </si>
  <si>
    <t>21) วิศวกรรมเมคคาทรอนิกส์</t>
  </si>
  <si>
    <t>รวมสำนักวิชาวิศวกรรมศาสตร์</t>
  </si>
  <si>
    <t>5. แพทยศาสตร์</t>
  </si>
  <si>
    <t>รวมสำนักวิชาแพทยศาสตร์</t>
  </si>
  <si>
    <t>6. พยาบาลศาสตร์</t>
  </si>
  <si>
    <t>1) พยาบาลศาสตร์</t>
  </si>
  <si>
    <t>รวมสำนักวิชาพยาบาลศาสตร์</t>
  </si>
  <si>
    <t xml:space="preserve"> ภาพรวมระดับปริญญาตรี</t>
  </si>
  <si>
    <t>&gt; 4 ปี</t>
  </si>
  <si>
    <t>จำนวนนักศึกษาที่สำเร็จ
การศึกษาภายในระยะเวลา</t>
  </si>
  <si>
    <t>&lt; 4 ปี
(3)</t>
  </si>
  <si>
    <t>4 ปี
(4)</t>
  </si>
  <si>
    <t>รวม
(5)</t>
  </si>
  <si>
    <t>ร้อยละของนักศึกษาที่สำเร็จการศึกษา
ภายในระยะเวลา (ภายใน 4 ปี)</t>
  </si>
  <si>
    <t>ร้อยละของนักศึกษา
ที่พ้นสถานภาพ</t>
  </si>
  <si>
    <r>
      <rPr>
        <b/>
        <sz val="16"/>
        <color theme="1"/>
        <rFont val="TH SarabunPSK"/>
        <family val="2"/>
      </rPr>
      <t>(C)</t>
    </r>
    <r>
      <rPr>
        <b/>
        <sz val="12"/>
        <color theme="1"/>
        <rFont val="TH SarabunPSK"/>
        <family val="2"/>
      </rPr>
      <t xml:space="preserve">
เทียบกับ นศ. ปี 1
(5)/(1)</t>
    </r>
  </si>
  <si>
    <r>
      <rPr>
        <b/>
        <sz val="16"/>
        <color theme="1"/>
        <rFont val="TH SarabunPSK"/>
        <family val="2"/>
      </rPr>
      <t>(A)</t>
    </r>
    <r>
      <rPr>
        <b/>
        <sz val="12"/>
        <color theme="1"/>
        <rFont val="TH SarabunPSK"/>
        <family val="2"/>
      </rPr>
      <t xml:space="preserve">
เทียบกับ นศ. ปี 1
(3+4)/(1)</t>
    </r>
  </si>
  <si>
    <r>
      <rPr>
        <b/>
        <sz val="16"/>
        <color theme="1"/>
        <rFont val="TH SarabunPSK"/>
        <family val="2"/>
      </rPr>
      <t>(B)</t>
    </r>
    <r>
      <rPr>
        <b/>
        <sz val="12"/>
        <color theme="1"/>
        <rFont val="TH SarabunPSK"/>
        <family val="2"/>
      </rPr>
      <t xml:space="preserve">
เทียบกับ นศ. ปี 2
(3+4)/(2)</t>
    </r>
  </si>
  <si>
    <t xml:space="preserve">                    ใช้ข้อมูลร้อยละใน Column A และ C ส่วนหลักสูตรใดสังกัดหลักสูตร ชั้นปีที่ 2 ให้ใช้ร้อยละใน Column  B และ D</t>
  </si>
  <si>
    <t xml:space="preserve">                    หลักสูตร honor program ของสำนักวิชาวิทยาศาสตร์ และหลักสูตรของสำนักวิชาวิศวกรรมศาสตร์   ดังนั้น หากหลักสูตรใดสังกัดหลักสูตรตั้งแต่ชั้นปีที่ 1 ให้เลือก</t>
  </si>
  <si>
    <t xml:space="preserve">               2. **  การพ้นสถานภาพของนักศึกษานับจากนักศึกษาที่พ้นสถานภาพ เนื่องจากผลการเรียน ลาออก และสาเหตุอื่น ๆ (ได้แก่ นักศึกษาไม่ชำระเงิน/</t>
  </si>
  <si>
    <t xml:space="preserve">                       ไม่ลงทะเบียน/เสียชีวิต) โดยอิงตามข้อบังคับ มทส. ว่าด้วยการศึกษาขั้นปริญญาตรี พ.ศ. 2546</t>
  </si>
  <si>
    <r>
      <rPr>
        <b/>
        <sz val="11"/>
        <color theme="1"/>
        <rFont val="Symbol"/>
        <family val="1"/>
        <charset val="2"/>
      </rPr>
      <t>³</t>
    </r>
    <r>
      <rPr>
        <b/>
        <sz val="16"/>
        <color theme="1"/>
        <rFont val="Symbol"/>
        <family val="1"/>
        <charset val="2"/>
      </rPr>
      <t xml:space="preserve"> </t>
    </r>
    <r>
      <rPr>
        <b/>
        <sz val="16"/>
        <color theme="1"/>
        <rFont val="TH SarabunPSK"/>
        <family val="2"/>
      </rPr>
      <t>4</t>
    </r>
  </si>
  <si>
    <r>
      <t>จำนวนนักศึกษาที่พ้นสถานภาพ</t>
    </r>
    <r>
      <rPr>
        <b/>
        <sz val="16"/>
        <color rgb="FF0000FF"/>
        <rFont val="TH SarabunPSK"/>
        <family val="2"/>
      </rPr>
      <t>**
ในชั้นปีที่</t>
    </r>
  </si>
  <si>
    <r>
      <t>จำนวนนักศึกษา
ที่ลงทะเบียน</t>
    </r>
    <r>
      <rPr>
        <b/>
        <sz val="16"/>
        <color rgb="FF0000FF"/>
        <rFont val="TH SarabunPSK"/>
        <family val="2"/>
      </rPr>
      <t>*</t>
    </r>
  </si>
  <si>
    <r>
      <t xml:space="preserve">1) แพทยศาสตร์ </t>
    </r>
    <r>
      <rPr>
        <sz val="14"/>
        <color rgb="FF0000FF"/>
        <rFont val="TH SarabunPSK"/>
        <family val="2"/>
      </rPr>
      <t>(รุ่นปีการศึกษา 2551)</t>
    </r>
  </si>
  <si>
    <t xml:space="preserve">หมายเหตุ :  1. * จำนวนนักศึกษาที่ลงทะเบียนแยกตามชั้นปีที่ 1 และชั้นปีที่ 2 เนื่องจากการรับนักศึกษาของ มทส. บางหลักสูตรรับรวม ยังไม่ได้สังกัดหลักสูตรตั้งแต่แรกเข้า ได้แก่ </t>
  </si>
  <si>
    <t>2) วิทยาการสารสนเทศ</t>
  </si>
  <si>
    <t>3) การจัดการ</t>
  </si>
  <si>
    <t>1) ยังไม่สังกัดหลักสูตร-เทคโนโลยีสารสนเทศ</t>
  </si>
  <si>
    <t>1) ยังไม่สังกัดหลักสูตร-วิศวกรรมศาสตร์</t>
  </si>
  <si>
    <t>2) ยังไม่สังกัดหลักสูตร-สาธารณสุขศาสตร์</t>
  </si>
  <si>
    <t>2) วิศวกรรมการผลิต</t>
  </si>
  <si>
    <t>3) วิศวกรรมเกษตรและอาหาร</t>
  </si>
  <si>
    <t>4) วิศวกรรมขนส่ง</t>
  </si>
  <si>
    <t>3) อาชีวอนามัยและความปลอดภัย</t>
  </si>
  <si>
    <t>4) อนามัยสิ่งแวดล้อม</t>
  </si>
  <si>
    <r>
      <t xml:space="preserve">1) แพทยศาสตร์ </t>
    </r>
    <r>
      <rPr>
        <sz val="14"/>
        <color rgb="FFFF0000"/>
        <rFont val="TH SarabunPSK"/>
        <family val="2"/>
      </rPr>
      <t>(รุ่นปีการศึกษา 2552)</t>
    </r>
  </si>
  <si>
    <t>1) ยังไม่สังกัดสาขา-วิศวกรรมศาตร์</t>
  </si>
  <si>
    <t>2) ยังไม่สังกัดสาขา-สาธารณสุขศาสตร์</t>
  </si>
  <si>
    <t>4) วิศวกรรมขนส่งและโลจิสติกส์</t>
  </si>
  <si>
    <t>5) วิศวกรรมคอมพิวเตอร์</t>
  </si>
  <si>
    <t>6) วิศวกรรมเคมี</t>
  </si>
  <si>
    <t>7) วิศวกรรมเครื่องกล</t>
  </si>
  <si>
    <t>8) วิศวกรรมเซรามิก</t>
  </si>
  <si>
    <t>9) วิศวกรรมโทรคมนาคม</t>
  </si>
  <si>
    <t xml:space="preserve">10) วิศวกรรมพอลิเมอร์ </t>
  </si>
  <si>
    <t>11) วิศวกรรมไฟฟ้า</t>
  </si>
  <si>
    <t>12) วิศวกรรมโยธา</t>
  </si>
  <si>
    <t xml:space="preserve">13) วิศวกรรมโลหการ </t>
  </si>
  <si>
    <t>14) วิศวกรรมสิ่งแวดล้อม</t>
  </si>
  <si>
    <t>16) วิศวกรรมอิเล็กทรอนิกส์</t>
  </si>
  <si>
    <t>17) เทคโนโลยีธรณี</t>
  </si>
  <si>
    <t>18) วิศวกรรมธรณี</t>
  </si>
  <si>
    <t>19) วิศวกรรมยานยนต์</t>
  </si>
  <si>
    <t>20) วิศวกรรมอากาศยาน</t>
  </si>
  <si>
    <t>ปี 1
(1)1/53</t>
  </si>
  <si>
    <t>ปี 2
(2)1/54</t>
  </si>
  <si>
    <t>ปี 1
(1)1/54</t>
  </si>
  <si>
    <t>ปี 2
(2)1/55</t>
  </si>
  <si>
    <t>ปี 1
(1)1/55</t>
  </si>
  <si>
    <t>ปี 2
(2)1/56</t>
  </si>
  <si>
    <t>6) วิทยาศาสตรบัณฑิตแบบก้าวหน้า</t>
  </si>
  <si>
    <r>
      <t xml:space="preserve">1) แพทยศาสตร์ </t>
    </r>
    <r>
      <rPr>
        <sz val="14"/>
        <color rgb="FF0000FF"/>
        <rFont val="TH SarabunPSK"/>
        <family val="2"/>
      </rPr>
      <t>(รุ่นปีการศึกษา 2553)</t>
    </r>
  </si>
  <si>
    <t>21) แมคคาทรอนิกส์</t>
  </si>
  <si>
    <t>สำเร็จ+พ้นสถานภาพ</t>
  </si>
  <si>
    <t>นักศึกษาขึ้นปี 2</t>
  </si>
  <si>
    <t>(นศ. ปี 1 - พ้นสภาพ ปี 1)</t>
  </si>
  <si>
    <t>นักศึกษาคงค้างในระบบ ระยะเวลาไม่เกิน 8 ปี</t>
  </si>
  <si>
    <r>
      <rPr>
        <b/>
        <sz val="16"/>
        <color rgb="FFFF0000"/>
        <rFont val="TH SarabunPSK"/>
        <family val="2"/>
      </rPr>
      <t>(D)</t>
    </r>
    <r>
      <rPr>
        <b/>
        <sz val="12"/>
        <color rgb="FFFF0000"/>
        <rFont val="TH SarabunPSK"/>
        <family val="2"/>
      </rPr>
      <t xml:space="preserve">
เทียบกับ นศ. ปี 2
(5-E)/(2)</t>
    </r>
  </si>
  <si>
    <r>
      <t xml:space="preserve">1
2554
</t>
    </r>
    <r>
      <rPr>
        <b/>
        <sz val="16"/>
        <color rgb="FFFF0000"/>
        <rFont val="TH SarabunPSK"/>
        <family val="2"/>
      </rPr>
      <t>(E)</t>
    </r>
  </si>
  <si>
    <t>ปี1+ปี2 (เดิม)</t>
  </si>
  <si>
    <t>ปี1+ปี2 (ใหม่)</t>
  </si>
  <si>
    <t>พ้นสถานภาพปี 1 (จริง)</t>
  </si>
  <si>
    <t>พ้นสถานภาพปี 2 (จริง)</t>
  </si>
  <si>
    <t xml:space="preserve">นศ.พ้นสถานภาพปี 1 ภาค 3 อยู่ในระบบชั้นปี 2 </t>
  </si>
  <si>
    <t>2   
2555</t>
  </si>
  <si>
    <t>22) วิศวกรรมเมคคาทรอนิกส์</t>
  </si>
  <si>
    <t>2
2555</t>
  </si>
  <si>
    <t>3
2556</t>
  </si>
  <si>
    <t>จำนวนนักศึกษาที่พ้นสถานภาพ**
ในชั้นปีที่</t>
  </si>
  <si>
    <t xml:space="preserve">ต้องปรับข้อมูลใหม่ เนื่องจากหากนำข้อมูล นศ.ชั้นปี 1 - กับ นศ.ที่พ้นสถานภาพ ปี 1 จะต้องเท่ากับ นศ.ที่ลงทะเบียนชั้นปี 2 </t>
  </si>
  <si>
    <t>ข้อมูลเดิม
ที่ ศบก. ส่งให้</t>
  </si>
  <si>
    <t xml:space="preserve">สาเหตุไม่เท่ากัน เพราะมี นศ.ที่พ้นสถานภาพภาค 3 ชั้นปี 1 ซึ่งระบบจะทำการบันทึกในภาค 1 ชั้นปี 2  ดังนั้น  นศ.พ้น ปี 1  + นศ. ที่เกินไปอยู่ในปี 2 ด้วย </t>
  </si>
  <si>
    <r>
      <t xml:space="preserve">1
</t>
    </r>
    <r>
      <rPr>
        <b/>
        <sz val="16"/>
        <color rgb="FFFF0000"/>
        <rFont val="TH SarabunPSK"/>
        <family val="2"/>
      </rPr>
      <t>(E)</t>
    </r>
  </si>
  <si>
    <r>
      <t xml:space="preserve">ตารางที่ C.1-3-1 การคงอยู่และการสำเร็จการศึกษาของนักศึกษาระดับปริญญาตรี  รุ่นปีการศึกษา 2554  (เมื่อสิ้นภาคการศึกษา 2/2558) </t>
    </r>
    <r>
      <rPr>
        <b/>
        <sz val="18"/>
        <color rgb="FFC00000"/>
        <rFont val="TH SarabunPSK"/>
        <family val="2"/>
      </rPr>
      <t xml:space="preserve"> </t>
    </r>
    <r>
      <rPr>
        <b/>
        <sz val="16"/>
        <color rgb="FFC00000"/>
        <rFont val="TH SarabunPSK"/>
        <family val="2"/>
      </rPr>
      <t>(มีข้อมูล 4 ปี 2 เทอม)</t>
    </r>
  </si>
  <si>
    <r>
      <t xml:space="preserve">                       (ส่วนหลักสูตรแพทยศาสตร์ (6 ปี) เก็บข้อมูลรุ่นปีการศึกษา 2552 จนสิ้นภาคการศึกษาที่ 2/2558)  </t>
    </r>
    <r>
      <rPr>
        <b/>
        <sz val="14"/>
        <color rgb="FFC00000"/>
        <rFont val="TH SarabunPSK"/>
        <family val="2"/>
      </rPr>
      <t>(มีข้อมูล 6 ปี 2 เทอม)</t>
    </r>
  </si>
  <si>
    <r>
      <t xml:space="preserve">ตารางที่ C.1-3-1 การคงอยู่และการสำเร็จการศึกษาของนักศึกษาระดับปริญญาตรี  รุ่นปีการศึกษา 2555  (เมื่อสิ้นภาคการศึกษา 3/2558) </t>
    </r>
    <r>
      <rPr>
        <b/>
        <sz val="16"/>
        <color rgb="FFFF0000"/>
        <rFont val="TH SarabunPSK"/>
        <family val="2"/>
      </rPr>
      <t>(มีข้อมูล 4 ปี)</t>
    </r>
  </si>
  <si>
    <r>
      <t xml:space="preserve">ตารางที่ C.1-3-1 การคงอยู่และการสำเร็จการศึกษาของนักศึกษาระดับปริญญาตรี  รุ่นปีการศึกษา 2553  (เมื่อสิ้นภาคการศึกษา 2/2558) </t>
    </r>
    <r>
      <rPr>
        <b/>
        <sz val="14"/>
        <color rgb="FFFF0000"/>
        <rFont val="TH SarabunPSK"/>
        <family val="2"/>
      </rPr>
      <t>(มีข้อมูล 5 ปี 2 เทอม)</t>
    </r>
  </si>
  <si>
    <t xml:space="preserve">                       (ส่วนหลักสูตรแพทยศาสตร์ (6 ปี) เก็บข้อมูลรุ่นปีการศึกษา 2553 จนสิ้นภาคการศึกษาที่ 3/2558)  </t>
  </si>
  <si>
    <r>
      <t xml:space="preserve">                       (ส่วนหลักสูตรแพทยศาสตร์ (6 ปี) เก็บข้อมูลรุ่นปีการศึกษา 2551 จนสิ้นภาคการศึกษาที่ 2/2558) </t>
    </r>
    <r>
      <rPr>
        <b/>
        <sz val="14"/>
        <color rgb="FFFF0000"/>
        <rFont val="TH SarabunPSK"/>
        <family val="2"/>
      </rPr>
      <t xml:space="preserve"> (มีข้อมูล 7 ปี 2 เทอม)</t>
    </r>
  </si>
  <si>
    <t>อยู่ระหว่างตรวจสอบ 
(ไม่น่าเกิน 100%)</t>
  </si>
  <si>
    <t>พ้นสถานภาพไม่ควรสูงกว่าลงทะเบียนอาจจะมีการย้ายสาขาอื่นเข้ามาที่วิศวฯ เกษตรชั้นปี 3 หรือตัวเลขพ้นสถานภาพอาจมีความคลาดเคลื่อนหรือไม่อย่างไร</t>
  </si>
  <si>
    <t>2+3+
&gt;4</t>
  </si>
  <si>
    <t>พ้นสถานภาพ</t>
  </si>
  <si>
    <t>ร้อยละ</t>
  </si>
  <si>
    <r>
      <t xml:space="preserve">(ข้อมูลประกอบตาราง AUN-QA 11-3)  </t>
    </r>
    <r>
      <rPr>
        <b/>
        <sz val="16"/>
        <color rgb="FF0000FF"/>
        <rFont val="TH SarabunPSK"/>
        <family val="2"/>
      </rPr>
      <t>ควรใช้ตัวเลขสีน้ำเงินในการอธิบายข้อมูลของหลักสูตร ขึ้นอยู่กับว่านักศึกษาสังกัดหลักสูตรในชั้นปีที่ 1 หรือชั้นปีที่ 2</t>
    </r>
  </si>
  <si>
    <t>อยู่ระหว่างตรวจสอบว่า
จำนวน นศ.แยกตามหลักสูตรกี่คน 
(ดูที่ชั้นปี 3???)</t>
  </si>
  <si>
    <t xml:space="preserve">(ข้อมูลประกอบตาราง AUN-QA 11-1)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</si>
</sst>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 ;\-#,##0\ "/>
    <numFmt numFmtId="188" formatCode="#,##0.00_ ;\-#,##0.00\ "/>
  </numFmts>
  <fonts count="35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5"/>
      <name val="CordiaUPC"/>
      <family val="1"/>
      <charset val="66"/>
    </font>
    <font>
      <b/>
      <sz val="15"/>
      <color theme="1"/>
      <name val="TH SarabunPSK"/>
      <family val="2"/>
    </font>
    <font>
      <b/>
      <sz val="13"/>
      <color theme="1"/>
      <name val="TH SarabunPSK"/>
      <family val="2"/>
    </font>
    <font>
      <b/>
      <sz val="18"/>
      <color theme="1"/>
      <name val="TH SarabunPSK"/>
      <family val="2"/>
    </font>
    <font>
      <sz val="12"/>
      <color theme="1"/>
      <name val="Times New Roman"/>
      <family val="1"/>
    </font>
    <font>
      <sz val="14"/>
      <color theme="1"/>
      <name val="TH SarabunPSK"/>
      <family val="2"/>
    </font>
    <font>
      <b/>
      <sz val="11"/>
      <color theme="1"/>
      <name val="Symbol"/>
      <family val="1"/>
      <charset val="2"/>
    </font>
    <font>
      <sz val="16"/>
      <color rgb="FF0000FF"/>
      <name val="TH SarabunPSK"/>
      <family val="2"/>
    </font>
    <font>
      <b/>
      <sz val="16"/>
      <color rgb="FF0000FF"/>
      <name val="TH SarabunPSK"/>
      <family val="2"/>
    </font>
    <font>
      <b/>
      <sz val="18"/>
      <color rgb="FF0000FF"/>
      <name val="TH SarabunPSK"/>
      <family val="2"/>
    </font>
    <font>
      <b/>
      <sz val="16"/>
      <color theme="1"/>
      <name val="Symbol"/>
      <family val="1"/>
      <charset val="2"/>
    </font>
    <font>
      <sz val="14"/>
      <color rgb="FF0000FF"/>
      <name val="TH SarabunPSK"/>
      <family val="2"/>
    </font>
    <font>
      <sz val="16"/>
      <color theme="1"/>
      <name val="Tahoma"/>
      <family val="2"/>
      <charset val="222"/>
      <scheme val="minor"/>
    </font>
    <font>
      <sz val="18"/>
      <color theme="1"/>
      <name val="Tahoma"/>
      <family val="2"/>
      <charset val="222"/>
      <scheme val="minor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2"/>
      <color rgb="FFFF0000"/>
      <name val="TH SarabunPSK"/>
      <family val="2"/>
    </font>
    <font>
      <b/>
      <sz val="18"/>
      <color rgb="FFFF0000"/>
      <name val="TH SarabunPSK"/>
      <family val="2"/>
    </font>
    <font>
      <b/>
      <sz val="14"/>
      <color rgb="FFC00000"/>
      <name val="TH SarabunPSK"/>
      <family val="2"/>
    </font>
    <font>
      <b/>
      <sz val="18"/>
      <color rgb="FFC00000"/>
      <name val="TH SarabunPSK"/>
      <family val="2"/>
    </font>
    <font>
      <b/>
      <sz val="16"/>
      <color rgb="FFC00000"/>
      <name val="TH SarabunPSK"/>
      <family val="2"/>
    </font>
    <font>
      <b/>
      <sz val="12"/>
      <color rgb="FF0000FF"/>
      <name val="TH SarabunPSK"/>
      <family val="2"/>
    </font>
    <font>
      <sz val="11"/>
      <color rgb="FF0000FF"/>
      <name val="Tahoma"/>
      <family val="2"/>
      <charset val="222"/>
      <scheme val="minor"/>
    </font>
    <font>
      <sz val="16"/>
      <color rgb="FFC00000"/>
      <name val="TH SarabunPSK"/>
      <family val="2"/>
    </font>
    <font>
      <sz val="10"/>
      <color theme="1"/>
      <name val="Times New Roman"/>
      <family val="1"/>
    </font>
    <font>
      <sz val="10"/>
      <color rgb="FFFF0000"/>
      <name val="TH SarabunPSK"/>
      <family val="2"/>
    </font>
    <font>
      <sz val="9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2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20" fillId="0" borderId="0" applyFont="0" applyFill="0" applyBorder="0" applyAlignment="0" applyProtection="0"/>
  </cellStyleXfs>
  <cellXfs count="509">
    <xf numFmtId="0" fontId="0" fillId="0" borderId="0" xfId="0"/>
    <xf numFmtId="0" fontId="1" fillId="0" borderId="7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 indent="1"/>
    </xf>
    <xf numFmtId="0" fontId="2" fillId="0" borderId="11" xfId="0" applyFont="1" applyFill="1" applyBorder="1" applyAlignment="1" applyProtection="1">
      <alignment horizontal="left" vertical="center" indent="1" shrinkToFit="1"/>
    </xf>
    <xf numFmtId="0" fontId="2" fillId="0" borderId="11" xfId="0" applyFont="1" applyFill="1" applyBorder="1" applyAlignment="1" applyProtection="1">
      <alignment horizontal="left" vertical="center" inden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shrinkToFit="1"/>
    </xf>
    <xf numFmtId="0" fontId="1" fillId="0" borderId="17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 indent="1"/>
    </xf>
    <xf numFmtId="0" fontId="2" fillId="0" borderId="25" xfId="0" applyFont="1" applyFill="1" applyBorder="1" applyAlignment="1" applyProtection="1">
      <alignment horizontal="left" vertical="center" indent="1"/>
    </xf>
    <xf numFmtId="0" fontId="1" fillId="2" borderId="4" xfId="0" applyFont="1" applyFill="1" applyBorder="1" applyAlignment="1" applyProtection="1">
      <alignment horizontal="center" vertical="center" shrinkToFit="1"/>
    </xf>
    <xf numFmtId="0" fontId="2" fillId="3" borderId="11" xfId="1" applyFont="1" applyFill="1" applyBorder="1" applyAlignment="1" applyProtection="1">
      <alignment horizontal="left" vertical="center" indent="1"/>
    </xf>
    <xf numFmtId="0" fontId="2" fillId="0" borderId="32" xfId="0" applyFont="1" applyFill="1" applyBorder="1" applyAlignment="1" applyProtection="1">
      <alignment horizontal="left" vertical="center" indent="1"/>
    </xf>
    <xf numFmtId="49" fontId="0" fillId="0" borderId="0" xfId="0" applyNumberFormat="1"/>
    <xf numFmtId="0" fontId="1" fillId="0" borderId="1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 indent="1"/>
    </xf>
    <xf numFmtId="0" fontId="1" fillId="2" borderId="30" xfId="0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center" vertical="center" shrinkToFit="1"/>
    </xf>
    <xf numFmtId="0" fontId="2" fillId="3" borderId="27" xfId="1" applyFont="1" applyFill="1" applyBorder="1" applyAlignment="1" applyProtection="1">
      <alignment horizontal="left" vertical="center" indent="1"/>
    </xf>
    <xf numFmtId="0" fontId="1" fillId="0" borderId="16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horizontal="left" vertical="center" indent="1"/>
    </xf>
    <xf numFmtId="0" fontId="2" fillId="0" borderId="43" xfId="0" applyFont="1" applyFill="1" applyBorder="1" applyAlignment="1" applyProtection="1">
      <alignment horizontal="left" vertical="center" indent="1" shrinkToFit="1"/>
    </xf>
    <xf numFmtId="0" fontId="2" fillId="0" borderId="43" xfId="0" applyFont="1" applyFill="1" applyBorder="1" applyAlignment="1" applyProtection="1">
      <alignment horizontal="left" vertical="center" indent="1"/>
    </xf>
    <xf numFmtId="0" fontId="1" fillId="2" borderId="6" xfId="0" applyFont="1" applyFill="1" applyBorder="1" applyAlignment="1" applyProtection="1">
      <alignment horizontal="center" vertical="center"/>
    </xf>
    <xf numFmtId="0" fontId="1" fillId="0" borderId="44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 indent="1"/>
    </xf>
    <xf numFmtId="0" fontId="2" fillId="0" borderId="45" xfId="0" applyFont="1" applyFill="1" applyBorder="1" applyAlignment="1" applyProtection="1">
      <alignment horizontal="left" vertical="center" indent="1"/>
    </xf>
    <xf numFmtId="0" fontId="1" fillId="0" borderId="8" xfId="0" applyFont="1" applyFill="1" applyBorder="1" applyAlignment="1" applyProtection="1">
      <alignment horizontal="left" vertical="center"/>
    </xf>
    <xf numFmtId="0" fontId="2" fillId="3" borderId="43" xfId="1" applyFont="1" applyFill="1" applyBorder="1" applyAlignment="1" applyProtection="1">
      <alignment horizontal="left" vertical="center" indent="1"/>
    </xf>
    <xf numFmtId="0" fontId="2" fillId="0" borderId="35" xfId="0" applyFont="1" applyFill="1" applyBorder="1" applyAlignment="1" applyProtection="1">
      <alignment horizontal="left" vertical="center" indent="1"/>
    </xf>
    <xf numFmtId="0" fontId="1" fillId="2" borderId="48" xfId="0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 applyProtection="1">
      <alignment horizontal="center" vertical="center" shrinkToFit="1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1" fillId="0" borderId="0" xfId="0" applyFont="1"/>
    <xf numFmtId="0" fontId="9" fillId="0" borderId="56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 applyProtection="1">
      <alignment horizontal="center" vertical="center" shrinkToFit="1"/>
    </xf>
    <xf numFmtId="0" fontId="3" fillId="0" borderId="4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12" fillId="0" borderId="0" xfId="0" applyNumberFormat="1" applyFont="1"/>
    <xf numFmtId="0" fontId="12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/>
    </xf>
    <xf numFmtId="0" fontId="1" fillId="0" borderId="66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/>
    </xf>
    <xf numFmtId="0" fontId="1" fillId="2" borderId="66" xfId="0" applyFont="1" applyFill="1" applyBorder="1" applyAlignment="1" applyProtection="1">
      <alignment horizontal="center" vertical="center" shrinkToFit="1"/>
    </xf>
    <xf numFmtId="0" fontId="1" fillId="0" borderId="67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1" fillId="2" borderId="83" xfId="0" applyFont="1" applyFill="1" applyBorder="1" applyAlignment="1" applyProtection="1">
      <alignment horizontal="center" vertical="center"/>
    </xf>
    <xf numFmtId="0" fontId="1" fillId="2" borderId="83" xfId="0" applyFont="1" applyFill="1" applyBorder="1" applyAlignment="1" applyProtection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9" fillId="3" borderId="20" xfId="1" applyFont="1" applyFill="1" applyBorder="1" applyAlignment="1" applyProtection="1">
      <alignment horizontal="left" vertical="center" indent="1"/>
    </xf>
    <xf numFmtId="0" fontId="2" fillId="0" borderId="51" xfId="0" applyFont="1" applyFill="1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center" vertical="center"/>
    </xf>
    <xf numFmtId="0" fontId="1" fillId="0" borderId="92" xfId="0" applyFont="1" applyFill="1" applyBorder="1" applyAlignment="1" applyProtection="1">
      <alignment horizontal="left" vertical="center"/>
    </xf>
    <xf numFmtId="0" fontId="9" fillId="0" borderId="97" xfId="0" applyFont="1" applyFill="1" applyBorder="1" applyAlignment="1" applyProtection="1">
      <alignment horizontal="left" vertical="center" indent="1"/>
    </xf>
    <xf numFmtId="0" fontId="1" fillId="0" borderId="46" xfId="0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57" xfId="0" applyFont="1" applyFill="1" applyBorder="1" applyAlignment="1" applyProtection="1">
      <alignment horizontal="center" vertical="center"/>
    </xf>
    <xf numFmtId="0" fontId="2" fillId="0" borderId="76" xfId="0" applyFont="1" applyFill="1" applyBorder="1" applyAlignment="1" applyProtection="1">
      <alignment horizontal="center" vertical="center"/>
    </xf>
    <xf numFmtId="0" fontId="2" fillId="0" borderId="8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3" borderId="51" xfId="1" applyFont="1" applyFill="1" applyBorder="1" applyAlignment="1" applyProtection="1">
      <alignment horizontal="center" vertical="center"/>
    </xf>
    <xf numFmtId="0" fontId="2" fillId="3" borderId="13" xfId="1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 shrinkToFit="1"/>
    </xf>
    <xf numFmtId="0" fontId="2" fillId="0" borderId="77" xfId="0" applyFont="1" applyFill="1" applyBorder="1" applyAlignment="1" applyProtection="1">
      <alignment horizontal="center" vertical="center" shrinkToFit="1"/>
    </xf>
    <xf numFmtId="0" fontId="2" fillId="0" borderId="86" xfId="0" applyFont="1" applyFill="1" applyBorder="1" applyAlignment="1" applyProtection="1">
      <alignment horizontal="center" vertical="center" shrinkToFit="1"/>
    </xf>
    <xf numFmtId="0" fontId="2" fillId="0" borderId="58" xfId="0" applyFont="1" applyFill="1" applyBorder="1" applyAlignment="1" applyProtection="1">
      <alignment horizontal="center" vertical="center"/>
    </xf>
    <xf numFmtId="0" fontId="2" fillId="0" borderId="77" xfId="0" applyFont="1" applyFill="1" applyBorder="1" applyAlignment="1" applyProtection="1">
      <alignment horizontal="center" vertical="center"/>
    </xf>
    <xf numFmtId="0" fontId="2" fillId="0" borderId="86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left" vertical="center" indent="1"/>
    </xf>
    <xf numFmtId="0" fontId="2" fillId="0" borderId="28" xfId="0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center" vertical="center"/>
    </xf>
    <xf numFmtId="0" fontId="1" fillId="0" borderId="60" xfId="0" applyFont="1" applyFill="1" applyBorder="1" applyAlignment="1" applyProtection="1">
      <alignment horizontal="center" vertical="center"/>
    </xf>
    <xf numFmtId="0" fontId="1" fillId="0" borderId="78" xfId="0" applyFont="1" applyFill="1" applyBorder="1" applyAlignment="1" applyProtection="1">
      <alignment horizontal="center" vertical="center"/>
    </xf>
    <xf numFmtId="0" fontId="1" fillId="0" borderId="87" xfId="0" applyFont="1" applyFill="1" applyBorder="1" applyAlignment="1" applyProtection="1">
      <alignment horizontal="center" vertical="center"/>
    </xf>
    <xf numFmtId="0" fontId="1" fillId="0" borderId="50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2" fillId="0" borderId="79" xfId="0" applyFont="1" applyFill="1" applyBorder="1" applyAlignment="1" applyProtection="1">
      <alignment horizontal="center" vertical="center"/>
    </xf>
    <xf numFmtId="0" fontId="2" fillId="0" borderId="88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center" vertical="center"/>
    </xf>
    <xf numFmtId="0" fontId="2" fillId="0" borderId="80" xfId="0" applyFont="1" applyFill="1" applyBorder="1" applyAlignment="1" applyProtection="1">
      <alignment horizontal="center" vertical="center"/>
    </xf>
    <xf numFmtId="0" fontId="2" fillId="0" borderId="89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63" xfId="0" applyFont="1" applyFill="1" applyBorder="1" applyAlignment="1" applyProtection="1">
      <alignment horizontal="center" vertical="center"/>
    </xf>
    <xf numFmtId="0" fontId="1" fillId="0" borderId="81" xfId="0" applyFont="1" applyFill="1" applyBorder="1" applyAlignment="1" applyProtection="1">
      <alignment horizontal="center" vertical="center"/>
    </xf>
    <xf numFmtId="0" fontId="1" fillId="0" borderId="90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/>
    </xf>
    <xf numFmtId="0" fontId="2" fillId="0" borderId="84" xfId="0" applyFont="1" applyFill="1" applyBorder="1" applyAlignment="1" applyProtection="1">
      <alignment horizontal="center" vertical="center"/>
    </xf>
    <xf numFmtId="0" fontId="2" fillId="3" borderId="27" xfId="1" applyFont="1" applyFill="1" applyBorder="1" applyAlignment="1" applyProtection="1">
      <alignment horizontal="center" vertical="center"/>
    </xf>
    <xf numFmtId="0" fontId="2" fillId="3" borderId="58" xfId="1" applyFont="1" applyFill="1" applyBorder="1" applyAlignment="1" applyProtection="1">
      <alignment horizontal="center" vertical="center"/>
    </xf>
    <xf numFmtId="0" fontId="2" fillId="3" borderId="77" xfId="1" applyFont="1" applyFill="1" applyBorder="1" applyAlignment="1" applyProtection="1">
      <alignment horizontal="center" vertical="center"/>
    </xf>
    <xf numFmtId="0" fontId="2" fillId="3" borderId="86" xfId="1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 shrinkToFit="1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64" xfId="0" applyFont="1" applyFill="1" applyBorder="1" applyAlignment="1" applyProtection="1">
      <alignment horizontal="center" vertical="center"/>
    </xf>
    <xf numFmtId="0" fontId="2" fillId="0" borderId="82" xfId="0" applyFont="1" applyFill="1" applyBorder="1" applyAlignment="1" applyProtection="1">
      <alignment horizontal="center" vertical="center"/>
    </xf>
    <xf numFmtId="0" fontId="2" fillId="0" borderId="91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left" vertical="center" indent="1" shrinkToFit="1"/>
    </xf>
    <xf numFmtId="0" fontId="2" fillId="0" borderId="22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6" xfId="0" applyFont="1" applyFill="1" applyBorder="1" applyAlignment="1" applyProtection="1">
      <alignment horizontal="left" vertical="center" indent="1"/>
    </xf>
    <xf numFmtId="0" fontId="2" fillId="3" borderId="9" xfId="1" applyFont="1" applyFill="1" applyBorder="1" applyAlignment="1" applyProtection="1">
      <alignment horizontal="left" vertical="center" indent="1"/>
    </xf>
    <xf numFmtId="0" fontId="2" fillId="3" borderId="28" xfId="1" applyFont="1" applyFill="1" applyBorder="1" applyAlignment="1" applyProtection="1">
      <alignment horizontal="left" vertical="center" indent="1"/>
    </xf>
    <xf numFmtId="0" fontId="2" fillId="3" borderId="14" xfId="1" applyFont="1" applyFill="1" applyBorder="1" applyAlignment="1" applyProtection="1">
      <alignment horizontal="left" vertical="center" indent="1"/>
    </xf>
    <xf numFmtId="0" fontId="2" fillId="3" borderId="97" xfId="1" applyFont="1" applyFill="1" applyBorder="1" applyAlignment="1" applyProtection="1">
      <alignment horizontal="left" vertical="center" indent="1"/>
    </xf>
    <xf numFmtId="0" fontId="2" fillId="3" borderId="28" xfId="1" applyFont="1" applyFill="1" applyBorder="1" applyAlignment="1" applyProtection="1">
      <alignment horizontal="center" vertical="center"/>
    </xf>
    <xf numFmtId="0" fontId="2" fillId="3" borderId="56" xfId="1" applyFont="1" applyFill="1" applyBorder="1" applyAlignment="1" applyProtection="1">
      <alignment horizontal="center" vertical="center"/>
    </xf>
    <xf numFmtId="0" fontId="2" fillId="3" borderId="75" xfId="1" applyFont="1" applyFill="1" applyBorder="1" applyAlignment="1" applyProtection="1">
      <alignment horizontal="center" vertical="center"/>
    </xf>
    <xf numFmtId="0" fontId="2" fillId="3" borderId="84" xfId="1" applyFont="1" applyFill="1" applyBorder="1" applyAlignment="1" applyProtection="1">
      <alignment horizontal="center" vertical="center"/>
    </xf>
    <xf numFmtId="0" fontId="2" fillId="3" borderId="0" xfId="1" applyFont="1" applyFill="1" applyBorder="1" applyAlignment="1" applyProtection="1">
      <alignment horizontal="center" vertical="center"/>
    </xf>
    <xf numFmtId="0" fontId="9" fillId="3" borderId="97" xfId="1" applyFont="1" applyFill="1" applyBorder="1" applyAlignment="1" applyProtection="1">
      <alignment horizontal="left" vertical="center" indent="1"/>
    </xf>
    <xf numFmtId="0" fontId="2" fillId="3" borderId="22" xfId="1" applyFont="1" applyFill="1" applyBorder="1" applyAlignment="1" applyProtection="1">
      <alignment horizontal="center" vertical="center"/>
    </xf>
    <xf numFmtId="0" fontId="2" fillId="3" borderId="57" xfId="1" applyFont="1" applyFill="1" applyBorder="1" applyAlignment="1" applyProtection="1">
      <alignment horizontal="center" vertical="center"/>
    </xf>
    <xf numFmtId="0" fontId="2" fillId="3" borderId="76" xfId="1" applyFont="1" applyFill="1" applyBorder="1" applyAlignment="1" applyProtection="1">
      <alignment horizontal="center" vertical="center"/>
    </xf>
    <xf numFmtId="0" fontId="2" fillId="3" borderId="85" xfId="1" applyFont="1" applyFill="1" applyBorder="1" applyAlignment="1" applyProtection="1">
      <alignment horizontal="center" vertical="center"/>
    </xf>
    <xf numFmtId="0" fontId="2" fillId="3" borderId="53" xfId="1" applyFont="1" applyFill="1" applyBorder="1" applyAlignment="1" applyProtection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87" fontId="1" fillId="2" borderId="30" xfId="2" applyNumberFormat="1" applyFont="1" applyFill="1" applyBorder="1" applyAlignment="1" applyProtection="1">
      <alignment horizontal="center" vertical="center"/>
    </xf>
    <xf numFmtId="187" fontId="1" fillId="2" borderId="6" xfId="2" applyNumberFormat="1" applyFont="1" applyFill="1" applyBorder="1" applyAlignment="1" applyProtection="1">
      <alignment horizontal="center" vertical="center"/>
    </xf>
    <xf numFmtId="187" fontId="1" fillId="0" borderId="37" xfId="2" applyNumberFormat="1" applyFont="1" applyFill="1" applyBorder="1" applyAlignment="1" applyProtection="1">
      <alignment horizontal="center" vertical="center"/>
    </xf>
    <xf numFmtId="187" fontId="1" fillId="0" borderId="44" xfId="2" applyNumberFormat="1" applyFont="1" applyFill="1" applyBorder="1" applyAlignment="1" applyProtection="1">
      <alignment horizontal="center" vertical="center"/>
    </xf>
    <xf numFmtId="187" fontId="2" fillId="0" borderId="22" xfId="2" applyNumberFormat="1" applyFont="1" applyFill="1" applyBorder="1" applyAlignment="1" applyProtection="1">
      <alignment horizontal="center" vertical="center"/>
    </xf>
    <xf numFmtId="187" fontId="2" fillId="0" borderId="14" xfId="2" applyNumberFormat="1" applyFont="1" applyFill="1" applyBorder="1" applyAlignment="1" applyProtection="1">
      <alignment horizontal="center" vertical="center"/>
    </xf>
    <xf numFmtId="187" fontId="2" fillId="0" borderId="45" xfId="2" applyNumberFormat="1" applyFont="1" applyFill="1" applyBorder="1" applyAlignment="1" applyProtection="1">
      <alignment horizontal="center" vertical="center"/>
    </xf>
    <xf numFmtId="187" fontId="1" fillId="0" borderId="1" xfId="2" applyNumberFormat="1" applyFont="1" applyFill="1" applyBorder="1" applyAlignment="1" applyProtection="1">
      <alignment horizontal="center" vertical="center"/>
    </xf>
    <xf numFmtId="187" fontId="1" fillId="0" borderId="8" xfId="2" applyNumberFormat="1" applyFont="1" applyFill="1" applyBorder="1" applyAlignment="1" applyProtection="1">
      <alignment horizontal="center" vertical="center"/>
    </xf>
    <xf numFmtId="187" fontId="2" fillId="0" borderId="27" xfId="2" applyNumberFormat="1" applyFont="1" applyFill="1" applyBorder="1" applyAlignment="1" applyProtection="1">
      <alignment horizontal="center" vertical="center"/>
    </xf>
    <xf numFmtId="187" fontId="2" fillId="0" borderId="43" xfId="2" applyNumberFormat="1" applyFont="1" applyFill="1" applyBorder="1" applyAlignment="1" applyProtection="1">
      <alignment horizontal="center" vertical="center"/>
    </xf>
    <xf numFmtId="187" fontId="2" fillId="3" borderId="22" xfId="2" applyNumberFormat="1" applyFont="1" applyFill="1" applyBorder="1" applyAlignment="1" applyProtection="1">
      <alignment horizontal="center" vertical="center"/>
    </xf>
    <xf numFmtId="187" fontId="2" fillId="3" borderId="46" xfId="2" applyNumberFormat="1" applyFont="1" applyFill="1" applyBorder="1" applyAlignment="1" applyProtection="1">
      <alignment horizontal="center" vertical="center"/>
    </xf>
    <xf numFmtId="187" fontId="2" fillId="3" borderId="28" xfId="2" applyNumberFormat="1" applyFont="1" applyFill="1" applyBorder="1" applyAlignment="1" applyProtection="1">
      <alignment horizontal="center" vertical="center"/>
    </xf>
    <xf numFmtId="187" fontId="2" fillId="3" borderId="27" xfId="2" applyNumberFormat="1" applyFont="1" applyFill="1" applyBorder="1" applyAlignment="1" applyProtection="1">
      <alignment horizontal="center" vertical="center"/>
    </xf>
    <xf numFmtId="187" fontId="2" fillId="3" borderId="43" xfId="2" applyNumberFormat="1" applyFont="1" applyFill="1" applyBorder="1" applyAlignment="1" applyProtection="1">
      <alignment horizontal="center" vertical="center"/>
    </xf>
    <xf numFmtId="187" fontId="2" fillId="0" borderId="35" xfId="2" applyNumberFormat="1" applyFont="1" applyFill="1" applyBorder="1" applyAlignment="1" applyProtection="1">
      <alignment horizontal="center" vertical="center"/>
    </xf>
    <xf numFmtId="187" fontId="1" fillId="2" borderId="48" xfId="2" applyNumberFormat="1" applyFont="1" applyFill="1" applyBorder="1" applyAlignment="1" applyProtection="1">
      <alignment horizontal="center" vertical="center"/>
    </xf>
    <xf numFmtId="187" fontId="2" fillId="0" borderId="46" xfId="2" applyNumberFormat="1" applyFont="1" applyBorder="1" applyAlignment="1">
      <alignment horizontal="center" vertical="center"/>
    </xf>
    <xf numFmtId="2" fontId="1" fillId="2" borderId="5" xfId="0" applyNumberFormat="1" applyFont="1" applyFill="1" applyBorder="1" applyAlignment="1" applyProtection="1">
      <alignment horizontal="center" vertical="center"/>
    </xf>
    <xf numFmtId="2" fontId="1" fillId="2" borderId="6" xfId="0" applyNumberFormat="1" applyFont="1" applyFill="1" applyBorder="1" applyAlignment="1" applyProtection="1">
      <alignment horizontal="center" vertical="center"/>
    </xf>
    <xf numFmtId="2" fontId="1" fillId="2" borderId="5" xfId="0" applyNumberFormat="1" applyFont="1" applyFill="1" applyBorder="1" applyAlignment="1" applyProtection="1">
      <alignment horizontal="center" vertical="center" shrinkToFit="1"/>
    </xf>
    <xf numFmtId="2" fontId="1" fillId="2" borderId="6" xfId="0" applyNumberFormat="1" applyFont="1" applyFill="1" applyBorder="1" applyAlignment="1" applyProtection="1">
      <alignment horizontal="center" vertical="center" shrinkToFit="1"/>
    </xf>
    <xf numFmtId="2" fontId="1" fillId="0" borderId="44" xfId="0" applyNumberFormat="1" applyFont="1" applyFill="1" applyBorder="1" applyAlignment="1" applyProtection="1">
      <alignment horizontal="center" vertical="center"/>
    </xf>
    <xf numFmtId="2" fontId="2" fillId="0" borderId="23" xfId="0" applyNumberFormat="1" applyFont="1" applyFill="1" applyBorder="1" applyAlignment="1" applyProtection="1">
      <alignment horizontal="center" vertical="center"/>
    </xf>
    <xf numFmtId="2" fontId="2" fillId="0" borderId="46" xfId="0" applyNumberFormat="1" applyFont="1" applyFill="1" applyBorder="1" applyAlignment="1" applyProtection="1">
      <alignment horizontal="center" vertical="center"/>
    </xf>
    <xf numFmtId="2" fontId="2" fillId="0" borderId="15" xfId="0" applyNumberFormat="1" applyFont="1" applyFill="1" applyBorder="1" applyAlignment="1" applyProtection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 vertical="center"/>
    </xf>
    <xf numFmtId="2" fontId="2" fillId="0" borderId="26" xfId="0" applyNumberFormat="1" applyFont="1" applyFill="1" applyBorder="1" applyAlignment="1" applyProtection="1">
      <alignment horizontal="center" vertical="center"/>
    </xf>
    <xf numFmtId="2" fontId="2" fillId="0" borderId="45" xfId="0" applyNumberFormat="1" applyFont="1" applyFill="1" applyBorder="1" applyAlignment="1" applyProtection="1">
      <alignment horizontal="center" vertical="center"/>
    </xf>
    <xf numFmtId="2" fontId="1" fillId="0" borderId="31" xfId="0" applyNumberFormat="1" applyFont="1" applyFill="1" applyBorder="1" applyAlignment="1" applyProtection="1">
      <alignment horizontal="center" vertical="center"/>
    </xf>
    <xf numFmtId="2" fontId="1" fillId="0" borderId="8" xfId="0" applyNumberFormat="1" applyFont="1" applyFill="1" applyBorder="1" applyAlignment="1" applyProtection="1">
      <alignment horizontal="center" vertical="center"/>
    </xf>
    <xf numFmtId="2" fontId="2" fillId="0" borderId="21" xfId="0" applyNumberFormat="1" applyFont="1" applyFill="1" applyBorder="1" applyAlignment="1" applyProtection="1">
      <alignment horizontal="center" vertical="center"/>
    </xf>
    <xf numFmtId="2" fontId="2" fillId="0" borderId="10" xfId="0" applyNumberFormat="1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2" fontId="2" fillId="0" borderId="43" xfId="0" applyNumberFormat="1" applyFont="1" applyFill="1" applyBorder="1" applyAlignment="1" applyProtection="1">
      <alignment horizontal="center" vertical="center"/>
    </xf>
    <xf numFmtId="2" fontId="2" fillId="3" borderId="15" xfId="1" applyNumberFormat="1" applyFont="1" applyFill="1" applyBorder="1" applyAlignment="1" applyProtection="1">
      <alignment horizontal="center" vertical="center"/>
    </xf>
    <xf numFmtId="2" fontId="2" fillId="3" borderId="14" xfId="1" applyNumberFormat="1" applyFont="1" applyFill="1" applyBorder="1" applyAlignment="1" applyProtection="1">
      <alignment horizontal="center" vertical="center"/>
    </xf>
    <xf numFmtId="2" fontId="2" fillId="3" borderId="12" xfId="1" applyNumberFormat="1" applyFont="1" applyFill="1" applyBorder="1" applyAlignment="1" applyProtection="1">
      <alignment horizontal="center" vertical="center"/>
    </xf>
    <xf numFmtId="2" fontId="2" fillId="3" borderId="43" xfId="1" applyNumberFormat="1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 shrinkToFit="1"/>
    </xf>
    <xf numFmtId="2" fontId="2" fillId="0" borderId="43" xfId="0" applyNumberFormat="1" applyFont="1" applyFill="1" applyBorder="1" applyAlignment="1" applyProtection="1">
      <alignment horizontal="center" vertical="center" shrinkToFit="1"/>
    </xf>
    <xf numFmtId="2" fontId="2" fillId="0" borderId="33" xfId="0" applyNumberFormat="1" applyFont="1" applyFill="1" applyBorder="1" applyAlignment="1" applyProtection="1">
      <alignment horizontal="center" vertical="center"/>
    </xf>
    <xf numFmtId="2" fontId="2" fillId="0" borderId="35" xfId="0" applyNumberFormat="1" applyFont="1" applyFill="1" applyBorder="1" applyAlignment="1" applyProtection="1">
      <alignment horizontal="center" vertical="center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4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1" fillId="0" borderId="39" xfId="0" applyFont="1" applyFill="1" applyBorder="1" applyAlignment="1" applyProtection="1">
      <alignment horizontal="center" vertical="center"/>
    </xf>
    <xf numFmtId="0" fontId="1" fillId="0" borderId="44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3" fontId="1" fillId="2" borderId="30" xfId="0" applyNumberFormat="1" applyFont="1" applyFill="1" applyBorder="1" applyAlignment="1" applyProtection="1">
      <alignment horizontal="center" vertical="center"/>
    </xf>
    <xf numFmtId="3" fontId="1" fillId="2" borderId="6" xfId="0" applyNumberFormat="1" applyFont="1" applyFill="1" applyBorder="1" applyAlignment="1" applyProtection="1">
      <alignment horizontal="center" vertical="center"/>
    </xf>
    <xf numFmtId="0" fontId="1" fillId="0" borderId="68" xfId="0" applyFont="1" applyFill="1" applyBorder="1" applyAlignment="1" applyProtection="1">
      <alignment horizontal="center" vertical="center"/>
    </xf>
    <xf numFmtId="0" fontId="2" fillId="0" borderId="98" xfId="0" applyFont="1" applyFill="1" applyBorder="1" applyAlignment="1" applyProtection="1">
      <alignment horizontal="center" vertical="center"/>
    </xf>
    <xf numFmtId="0" fontId="2" fillId="0" borderId="73" xfId="0" applyFont="1" applyFill="1" applyBorder="1" applyAlignment="1" applyProtection="1">
      <alignment horizontal="center" vertical="center"/>
    </xf>
    <xf numFmtId="0" fontId="2" fillId="0" borderId="70" xfId="0" applyFont="1" applyFill="1" applyBorder="1" applyAlignment="1" applyProtection="1">
      <alignment horizontal="center" vertical="center"/>
    </xf>
    <xf numFmtId="0" fontId="1" fillId="0" borderId="71" xfId="0" applyFont="1" applyFill="1" applyBorder="1" applyAlignment="1" applyProtection="1">
      <alignment horizontal="center" vertical="center"/>
    </xf>
    <xf numFmtId="0" fontId="2" fillId="0" borderId="69" xfId="0" applyFont="1" applyFill="1" applyBorder="1" applyAlignment="1" applyProtection="1">
      <alignment horizontal="center" vertical="center"/>
    </xf>
    <xf numFmtId="0" fontId="2" fillId="0" borderId="72" xfId="0" applyFont="1" applyFill="1" applyBorder="1" applyAlignment="1" applyProtection="1">
      <alignment horizontal="center" vertical="center"/>
    </xf>
    <xf numFmtId="0" fontId="2" fillId="3" borderId="73" xfId="1" applyFont="1" applyFill="1" applyBorder="1" applyAlignment="1" applyProtection="1">
      <alignment horizontal="center" vertical="center"/>
    </xf>
    <xf numFmtId="0" fontId="2" fillId="3" borderId="72" xfId="1" applyFont="1" applyFill="1" applyBorder="1" applyAlignment="1" applyProtection="1">
      <alignment horizontal="center" vertical="center"/>
    </xf>
    <xf numFmtId="0" fontId="2" fillId="0" borderId="72" xfId="0" applyFont="1" applyFill="1" applyBorder="1" applyAlignment="1" applyProtection="1">
      <alignment horizontal="center" vertical="center" shrinkToFit="1"/>
    </xf>
    <xf numFmtId="0" fontId="2" fillId="0" borderId="74" xfId="0" applyFont="1" applyFill="1" applyBorder="1" applyAlignment="1" applyProtection="1">
      <alignment horizontal="center" vertical="center"/>
    </xf>
    <xf numFmtId="2" fontId="2" fillId="0" borderId="101" xfId="0" applyNumberFormat="1" applyFont="1" applyBorder="1" applyAlignment="1">
      <alignment horizontal="center" vertical="center" wrapText="1"/>
    </xf>
    <xf numFmtId="2" fontId="2" fillId="0" borderId="52" xfId="0" applyNumberFormat="1" applyFont="1" applyBorder="1" applyAlignment="1">
      <alignment horizontal="center" vertical="center" wrapText="1"/>
    </xf>
    <xf numFmtId="2" fontId="2" fillId="0" borderId="102" xfId="0" applyNumberFormat="1" applyFont="1" applyBorder="1" applyAlignment="1">
      <alignment horizontal="center" vertical="center" wrapText="1"/>
    </xf>
    <xf numFmtId="2" fontId="2" fillId="0" borderId="103" xfId="0" applyNumberFormat="1" applyFont="1" applyBorder="1" applyAlignment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93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94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76" xfId="0" applyFont="1" applyFill="1" applyBorder="1" applyAlignment="1" applyProtection="1">
      <alignment horizontal="center" vertical="center"/>
    </xf>
    <xf numFmtId="0" fontId="1" fillId="0" borderId="98" xfId="0" applyFont="1" applyFill="1" applyBorder="1" applyAlignment="1" applyProtection="1">
      <alignment horizontal="center" vertical="center"/>
    </xf>
    <xf numFmtId="0" fontId="2" fillId="3" borderId="24" xfId="1" applyFont="1" applyFill="1" applyBorder="1" applyAlignment="1" applyProtection="1">
      <alignment horizontal="center" vertical="center"/>
    </xf>
    <xf numFmtId="0" fontId="2" fillId="3" borderId="79" xfId="1" applyFont="1" applyFill="1" applyBorder="1" applyAlignment="1" applyProtection="1">
      <alignment horizontal="center" vertical="center"/>
    </xf>
    <xf numFmtId="2" fontId="2" fillId="0" borderId="105" xfId="0" applyNumberFormat="1" applyFont="1" applyBorder="1" applyAlignment="1">
      <alignment horizontal="center" vertical="center" wrapText="1"/>
    </xf>
    <xf numFmtId="2" fontId="2" fillId="0" borderId="106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188" fontId="1" fillId="2" borderId="104" xfId="2" applyNumberFormat="1" applyFont="1" applyFill="1" applyBorder="1" applyAlignment="1" applyProtection="1">
      <alignment horizontal="center" vertical="center"/>
    </xf>
    <xf numFmtId="0" fontId="1" fillId="0" borderId="107" xfId="0" applyFont="1" applyFill="1" applyBorder="1" applyAlignment="1" applyProtection="1">
      <alignment horizontal="center" vertical="center"/>
    </xf>
    <xf numFmtId="188" fontId="1" fillId="2" borderId="108" xfId="2" applyNumberFormat="1" applyFont="1" applyFill="1" applyBorder="1" applyAlignment="1" applyProtection="1">
      <alignment horizontal="center" vertical="center"/>
    </xf>
    <xf numFmtId="0" fontId="1" fillId="0" borderId="95" xfId="0" applyFont="1" applyFill="1" applyBorder="1" applyAlignment="1" applyProtection="1">
      <alignment horizontal="center" vertical="center"/>
    </xf>
    <xf numFmtId="0" fontId="1" fillId="0" borderId="96" xfId="0" applyFont="1" applyFill="1" applyBorder="1" applyAlignment="1" applyProtection="1">
      <alignment horizontal="center" vertical="center"/>
    </xf>
    <xf numFmtId="0" fontId="1" fillId="0" borderId="54" xfId="0" applyFont="1" applyFill="1" applyBorder="1" applyAlignment="1" applyProtection="1">
      <alignment horizontal="center" vertical="center"/>
    </xf>
    <xf numFmtId="0" fontId="2" fillId="3" borderId="61" xfId="1" applyFont="1" applyFill="1" applyBorder="1" applyAlignment="1" applyProtection="1">
      <alignment horizontal="center" vertical="center"/>
    </xf>
    <xf numFmtId="0" fontId="2" fillId="3" borderId="88" xfId="1" applyFont="1" applyFill="1" applyBorder="1" applyAlignment="1" applyProtection="1">
      <alignment horizontal="center" vertical="center"/>
    </xf>
    <xf numFmtId="2" fontId="2" fillId="3" borderId="21" xfId="1" applyNumberFormat="1" applyFont="1" applyFill="1" applyBorder="1" applyAlignment="1" applyProtection="1">
      <alignment horizontal="center" vertical="center"/>
    </xf>
    <xf numFmtId="2" fontId="2" fillId="3" borderId="10" xfId="1" applyNumberFormat="1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2" fontId="2" fillId="0" borderId="109" xfId="0" applyNumberFormat="1" applyFont="1" applyBorder="1" applyAlignment="1">
      <alignment horizontal="center" vertical="center" wrapText="1"/>
    </xf>
    <xf numFmtId="2" fontId="2" fillId="0" borderId="110" xfId="0" applyNumberFormat="1" applyFont="1" applyBorder="1" applyAlignment="1">
      <alignment horizontal="center" vertical="center" wrapText="1"/>
    </xf>
    <xf numFmtId="2" fontId="2" fillId="0" borderId="111" xfId="0" applyNumberFormat="1" applyFont="1" applyBorder="1" applyAlignment="1">
      <alignment horizontal="center" vertical="center" wrapText="1"/>
    </xf>
    <xf numFmtId="2" fontId="2" fillId="0" borderId="53" xfId="0" applyNumberFormat="1" applyFont="1" applyBorder="1" applyAlignment="1">
      <alignment horizontal="center" vertical="center" wrapText="1"/>
    </xf>
    <xf numFmtId="2" fontId="2" fillId="0" borderId="112" xfId="0" applyNumberFormat="1" applyFont="1" applyBorder="1" applyAlignment="1">
      <alignment horizontal="center" vertical="center" wrapText="1"/>
    </xf>
    <xf numFmtId="2" fontId="2" fillId="0" borderId="114" xfId="0" applyNumberFormat="1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2" fontId="2" fillId="0" borderId="116" xfId="0" applyNumberFormat="1" applyFont="1" applyBorder="1" applyAlignment="1">
      <alignment horizontal="center" vertical="center" wrapText="1"/>
    </xf>
    <xf numFmtId="2" fontId="2" fillId="0" borderId="117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11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1" fillId="4" borderId="0" xfId="0" applyFont="1" applyFill="1" applyAlignment="1">
      <alignment horizontal="center"/>
    </xf>
    <xf numFmtId="0" fontId="1" fillId="0" borderId="30" xfId="0" applyFont="1" applyBorder="1" applyAlignment="1">
      <alignment horizontal="center" vertical="top" wrapText="1"/>
    </xf>
    <xf numFmtId="0" fontId="1" fillId="0" borderId="59" xfId="0" applyFont="1" applyBorder="1" applyAlignment="1">
      <alignment horizontal="center" vertical="top" wrapText="1"/>
    </xf>
    <xf numFmtId="0" fontId="1" fillId="0" borderId="66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left" wrapText="1"/>
    </xf>
    <xf numFmtId="0" fontId="13" fillId="0" borderId="0" xfId="0" quotePrefix="1" applyFont="1" applyBorder="1" applyAlignment="1">
      <alignment horizontal="left" wrapText="1"/>
    </xf>
    <xf numFmtId="0" fontId="25" fillId="0" borderId="47" xfId="0" quotePrefix="1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2" fontId="18" fillId="0" borderId="0" xfId="0" applyNumberFormat="1" applyFont="1" applyBorder="1" applyAlignment="1">
      <alignment horizontal="center" vertical="center" wrapText="1"/>
    </xf>
    <xf numFmtId="0" fontId="13" fillId="0" borderId="0" xfId="0" quotePrefix="1" applyFont="1" applyBorder="1" applyAlignment="1">
      <alignment horizontal="left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0" fontId="30" fillId="0" borderId="0" xfId="0" applyFont="1"/>
    <xf numFmtId="2" fontId="11" fillId="0" borderId="102" xfId="0" applyNumberFormat="1" applyFont="1" applyBorder="1" applyAlignment="1">
      <alignment horizontal="center" vertical="center" wrapText="1"/>
    </xf>
    <xf numFmtId="0" fontId="31" fillId="3" borderId="27" xfId="1" applyFont="1" applyFill="1" applyBorder="1" applyAlignment="1" applyProtection="1">
      <alignment horizontal="center" vertical="center"/>
    </xf>
    <xf numFmtId="0" fontId="31" fillId="3" borderId="77" xfId="1" applyFont="1" applyFill="1" applyBorder="1" applyAlignment="1" applyProtection="1">
      <alignment horizontal="center" vertical="center"/>
    </xf>
    <xf numFmtId="49" fontId="12" fillId="0" borderId="0" xfId="0" applyNumberFormat="1" applyFont="1" applyBorder="1" applyAlignment="1">
      <alignment horizontal="left"/>
    </xf>
    <xf numFmtId="2" fontId="11" fillId="0" borderId="26" xfId="0" applyNumberFormat="1" applyFont="1" applyFill="1" applyBorder="1" applyAlignment="1" applyProtection="1">
      <alignment horizontal="center" vertical="center"/>
    </xf>
    <xf numFmtId="2" fontId="11" fillId="0" borderId="21" xfId="0" applyNumberFormat="1" applyFont="1" applyFill="1" applyBorder="1" applyAlignment="1" applyProtection="1">
      <alignment horizontal="center" vertical="center"/>
    </xf>
    <xf numFmtId="2" fontId="11" fillId="0" borderId="12" xfId="0" applyNumberFormat="1" applyFont="1" applyFill="1" applyBorder="1" applyAlignment="1" applyProtection="1">
      <alignment horizontal="center" vertical="center"/>
    </xf>
    <xf numFmtId="2" fontId="11" fillId="0" borderId="15" xfId="0" applyNumberFormat="1" applyFont="1" applyFill="1" applyBorder="1" applyAlignment="1" applyProtection="1">
      <alignment horizontal="center" vertical="center"/>
    </xf>
    <xf numFmtId="2" fontId="11" fillId="0" borderId="117" xfId="0" applyNumberFormat="1" applyFont="1" applyBorder="1" applyAlignment="1">
      <alignment horizontal="center" vertical="center" wrapText="1"/>
    </xf>
    <xf numFmtId="2" fontId="11" fillId="0" borderId="116" xfId="0" applyNumberFormat="1" applyFont="1" applyBorder="1" applyAlignment="1">
      <alignment horizontal="center" vertical="center" wrapText="1"/>
    </xf>
    <xf numFmtId="2" fontId="12" fillId="2" borderId="5" xfId="0" applyNumberFormat="1" applyFont="1" applyFill="1" applyBorder="1" applyAlignment="1" applyProtection="1">
      <alignment horizontal="center" vertical="center"/>
    </xf>
    <xf numFmtId="2" fontId="11" fillId="0" borderId="105" xfId="0" applyNumberFormat="1" applyFont="1" applyBorder="1" applyAlignment="1">
      <alignment horizontal="center" vertical="center" wrapText="1"/>
    </xf>
    <xf numFmtId="2" fontId="11" fillId="3" borderId="43" xfId="1" applyNumberFormat="1" applyFont="1" applyFill="1" applyBorder="1" applyAlignment="1" applyProtection="1">
      <alignment horizontal="center" vertical="center"/>
    </xf>
    <xf numFmtId="2" fontId="11" fillId="0" borderId="43" xfId="0" applyNumberFormat="1" applyFont="1" applyFill="1" applyBorder="1" applyAlignment="1" applyProtection="1">
      <alignment horizontal="center" vertical="center"/>
    </xf>
    <xf numFmtId="2" fontId="12" fillId="2" borderId="6" xfId="0" applyNumberFormat="1" applyFont="1" applyFill="1" applyBorder="1" applyAlignment="1" applyProtection="1">
      <alignment horizontal="center" vertical="center"/>
    </xf>
    <xf numFmtId="188" fontId="12" fillId="2" borderId="108" xfId="2" applyNumberFormat="1" applyFont="1" applyFill="1" applyBorder="1" applyAlignment="1" applyProtection="1">
      <alignment horizontal="center" vertical="center"/>
    </xf>
    <xf numFmtId="3" fontId="13" fillId="0" borderId="47" xfId="0" quotePrefix="1" applyNumberFormat="1" applyFont="1" applyBorder="1" applyAlignment="1">
      <alignment horizontal="left" wrapText="1"/>
    </xf>
    <xf numFmtId="3" fontId="1" fillId="0" borderId="30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9" fillId="0" borderId="28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3" fontId="1" fillId="0" borderId="19" xfId="0" applyNumberFormat="1" applyFont="1" applyFill="1" applyBorder="1" applyAlignment="1" applyProtection="1">
      <alignment horizontal="left" vertical="center"/>
    </xf>
    <xf numFmtId="3" fontId="1" fillId="0" borderId="93" xfId="0" applyNumberFormat="1" applyFont="1" applyFill="1" applyBorder="1" applyAlignment="1" applyProtection="1">
      <alignment horizontal="left" vertical="center"/>
    </xf>
    <xf numFmtId="3" fontId="11" fillId="0" borderId="22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Fill="1" applyBorder="1" applyAlignment="1" applyProtection="1">
      <alignment horizontal="left" vertical="center" indent="1"/>
    </xf>
    <xf numFmtId="3" fontId="11" fillId="0" borderId="38" xfId="0" applyNumberFormat="1" applyFont="1" applyFill="1" applyBorder="1" applyAlignment="1" applyProtection="1">
      <alignment horizontal="left" vertical="center" indent="1"/>
    </xf>
    <xf numFmtId="3" fontId="2" fillId="0" borderId="45" xfId="0" applyNumberFormat="1" applyFont="1" applyFill="1" applyBorder="1" applyAlignment="1" applyProtection="1">
      <alignment horizontal="left" vertical="center" indent="1"/>
    </xf>
    <xf numFmtId="3" fontId="12" fillId="2" borderId="30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left" vertical="center"/>
    </xf>
    <xf numFmtId="3" fontId="1" fillId="0" borderId="8" xfId="0" applyNumberFormat="1" applyFont="1" applyFill="1" applyBorder="1" applyAlignment="1" applyProtection="1">
      <alignment horizontal="left" vertical="center"/>
    </xf>
    <xf numFmtId="3" fontId="11" fillId="0" borderId="24" xfId="0" applyNumberFormat="1" applyFont="1" applyFill="1" applyBorder="1" applyAlignment="1" applyProtection="1">
      <alignment horizontal="left" vertical="center" indent="1"/>
    </xf>
    <xf numFmtId="3" fontId="2" fillId="0" borderId="10" xfId="0" applyNumberFormat="1" applyFont="1" applyFill="1" applyBorder="1" applyAlignment="1" applyProtection="1">
      <alignment horizontal="left" vertical="center" indent="1"/>
    </xf>
    <xf numFmtId="3" fontId="11" fillId="0" borderId="27" xfId="0" applyNumberFormat="1" applyFont="1" applyFill="1" applyBorder="1" applyAlignment="1" applyProtection="1">
      <alignment horizontal="left" vertical="center" indent="1"/>
    </xf>
    <xf numFmtId="3" fontId="2" fillId="0" borderId="43" xfId="0" applyNumberFormat="1" applyFont="1" applyFill="1" applyBorder="1" applyAlignment="1" applyProtection="1">
      <alignment horizontal="left" vertical="center" indent="1"/>
    </xf>
    <xf numFmtId="3" fontId="11" fillId="0" borderId="28" xfId="0" applyNumberFormat="1" applyFont="1" applyFill="1" applyBorder="1" applyAlignment="1" applyProtection="1">
      <alignment horizontal="left" vertical="center" indent="1"/>
    </xf>
    <xf numFmtId="3" fontId="2" fillId="0" borderId="14" xfId="0" applyNumberFormat="1" applyFont="1" applyFill="1" applyBorder="1" applyAlignment="1" applyProtection="1">
      <alignment horizontal="left" vertical="center" indent="1"/>
    </xf>
    <xf numFmtId="3" fontId="1" fillId="2" borderId="6" xfId="0" applyNumberFormat="1" applyFont="1" applyFill="1" applyBorder="1" applyAlignment="1" applyProtection="1">
      <alignment horizontal="center" vertical="center" shrinkToFit="1"/>
    </xf>
    <xf numFmtId="3" fontId="2" fillId="3" borderId="24" xfId="1" applyNumberFormat="1" applyFont="1" applyFill="1" applyBorder="1" applyAlignment="1" applyProtection="1">
      <alignment horizontal="center" vertical="center"/>
    </xf>
    <xf numFmtId="3" fontId="2" fillId="3" borderId="10" xfId="1" applyNumberFormat="1" applyFont="1" applyFill="1" applyBorder="1" applyAlignment="1" applyProtection="1">
      <alignment horizontal="left" vertical="center" indent="1"/>
    </xf>
    <xf numFmtId="3" fontId="2" fillId="3" borderId="27" xfId="1" applyNumberFormat="1" applyFont="1" applyFill="1" applyBorder="1" applyAlignment="1" applyProtection="1">
      <alignment horizontal="left" vertical="center" indent="1"/>
    </xf>
    <xf numFmtId="3" fontId="11" fillId="3" borderId="43" xfId="1" applyNumberFormat="1" applyFont="1" applyFill="1" applyBorder="1" applyAlignment="1" applyProtection="1">
      <alignment horizontal="left" vertical="center" indent="1"/>
    </xf>
    <xf numFmtId="3" fontId="11" fillId="0" borderId="43" xfId="0" applyNumberFormat="1" applyFont="1" applyFill="1" applyBorder="1" applyAlignment="1" applyProtection="1">
      <alignment horizontal="left" vertical="center" indent="1"/>
    </xf>
    <xf numFmtId="3" fontId="2" fillId="0" borderId="27" xfId="0" applyNumberFormat="1" applyFont="1" applyFill="1" applyBorder="1" applyAlignment="1" applyProtection="1">
      <alignment horizontal="left" vertical="center" indent="1" shrinkToFit="1"/>
    </xf>
    <xf numFmtId="3" fontId="11" fillId="0" borderId="43" xfId="0" applyNumberFormat="1" applyFont="1" applyFill="1" applyBorder="1" applyAlignment="1" applyProtection="1">
      <alignment horizontal="left" vertical="center" indent="1" shrinkToFit="1"/>
    </xf>
    <xf numFmtId="3" fontId="2" fillId="0" borderId="43" xfId="0" applyNumberFormat="1" applyFont="1" applyFill="1" applyBorder="1" applyAlignment="1" applyProtection="1">
      <alignment horizontal="left" vertical="center" indent="1" shrinkToFit="1"/>
    </xf>
    <xf numFmtId="3" fontId="2" fillId="0" borderId="35" xfId="0" applyNumberFormat="1" applyFont="1" applyFill="1" applyBorder="1" applyAlignment="1" applyProtection="1">
      <alignment horizontal="left" vertical="center" indent="1"/>
    </xf>
    <xf numFmtId="3" fontId="12" fillId="0" borderId="0" xfId="0" applyNumberFormat="1" applyFont="1"/>
    <xf numFmtId="3" fontId="0" fillId="0" borderId="0" xfId="0" applyNumberFormat="1"/>
    <xf numFmtId="2" fontId="11" fillId="0" borderId="23" xfId="0" applyNumberFormat="1" applyFont="1" applyBorder="1" applyAlignment="1">
      <alignment horizontal="center" vertical="center" wrapText="1"/>
    </xf>
    <xf numFmtId="2" fontId="11" fillId="3" borderId="21" xfId="1" applyNumberFormat="1" applyFont="1" applyFill="1" applyBorder="1" applyAlignment="1" applyProtection="1">
      <alignment horizontal="center" vertical="center"/>
    </xf>
    <xf numFmtId="3" fontId="11" fillId="0" borderId="34" xfId="0" applyNumberFormat="1" applyFont="1" applyFill="1" applyBorder="1" applyAlignment="1" applyProtection="1">
      <alignment horizontal="left" vertical="center" indent="1"/>
    </xf>
    <xf numFmtId="3" fontId="12" fillId="2" borderId="30" xfId="0" applyNumberFormat="1" applyFont="1" applyFill="1" applyBorder="1" applyAlignment="1" applyProtection="1">
      <alignment horizontal="center" vertical="center" shrinkToFit="1"/>
    </xf>
    <xf numFmtId="2" fontId="12" fillId="2" borderId="5" xfId="0" applyNumberFormat="1" applyFont="1" applyFill="1" applyBorder="1" applyAlignment="1" applyProtection="1">
      <alignment horizontal="center" vertical="center" shrinkToFit="1"/>
    </xf>
    <xf numFmtId="3" fontId="2" fillId="0" borderId="46" xfId="0" applyNumberFormat="1" applyFont="1" applyFill="1" applyBorder="1" applyAlignment="1">
      <alignment horizontal="center" vertical="center" wrapText="1"/>
    </xf>
    <xf numFmtId="3" fontId="1" fillId="2" borderId="59" xfId="0" applyNumberFormat="1" applyFont="1" applyFill="1" applyBorder="1" applyAlignment="1" applyProtection="1">
      <alignment horizontal="center" vertical="center"/>
    </xf>
    <xf numFmtId="0" fontId="13" fillId="0" borderId="0" xfId="0" quotePrefix="1" applyFont="1" applyBorder="1" applyAlignment="1"/>
    <xf numFmtId="0" fontId="1" fillId="0" borderId="30" xfId="0" quotePrefix="1" applyFont="1" applyBorder="1" applyAlignment="1">
      <alignment horizontal="center" vertical="center" wrapText="1"/>
    </xf>
    <xf numFmtId="0" fontId="1" fillId="0" borderId="30" xfId="0" quotePrefix="1" applyFont="1" applyBorder="1" applyAlignment="1">
      <alignment horizontal="center" vertical="top" wrapText="1"/>
    </xf>
    <xf numFmtId="0" fontId="5" fillId="0" borderId="83" xfId="0" applyFont="1" applyBorder="1" applyAlignment="1">
      <alignment horizontal="center" vertical="top" wrapText="1"/>
    </xf>
    <xf numFmtId="0" fontId="22" fillId="0" borderId="0" xfId="0" quotePrefix="1" applyFont="1" applyBorder="1" applyAlignment="1">
      <alignment wrapText="1"/>
    </xf>
    <xf numFmtId="2" fontId="18" fillId="3" borderId="43" xfId="1" applyNumberFormat="1" applyFont="1" applyFill="1" applyBorder="1" applyAlignment="1" applyProtection="1">
      <alignment horizontal="center" vertical="center"/>
    </xf>
    <xf numFmtId="187" fontId="18" fillId="3" borderId="43" xfId="2" applyNumberFormat="1" applyFont="1" applyFill="1" applyBorder="1" applyAlignment="1" applyProtection="1">
      <alignment horizontal="center" vertical="center"/>
    </xf>
    <xf numFmtId="0" fontId="18" fillId="3" borderId="11" xfId="1" applyFont="1" applyFill="1" applyBorder="1" applyAlignment="1" applyProtection="1">
      <alignment horizontal="left" vertical="center" indent="1"/>
    </xf>
    <xf numFmtId="2" fontId="33" fillId="3" borderId="12" xfId="1" applyNumberFormat="1" applyFont="1" applyFill="1" applyBorder="1" applyAlignment="1" applyProtection="1">
      <alignment horizontal="center" vertical="center" wrapText="1"/>
    </xf>
    <xf numFmtId="0" fontId="18" fillId="3" borderId="13" xfId="1" applyFont="1" applyFill="1" applyBorder="1" applyAlignment="1" applyProtection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left" vertical="center"/>
    </xf>
    <xf numFmtId="0" fontId="18" fillId="3" borderId="58" xfId="1" applyFont="1" applyFill="1" applyBorder="1" applyAlignment="1" applyProtection="1">
      <alignment horizontal="center" vertical="center"/>
    </xf>
    <xf numFmtId="0" fontId="18" fillId="3" borderId="77" xfId="1" applyFont="1" applyFill="1" applyBorder="1" applyAlignment="1" applyProtection="1">
      <alignment horizontal="center" vertical="center"/>
    </xf>
    <xf numFmtId="0" fontId="18" fillId="3" borderId="86" xfId="1" applyFont="1" applyFill="1" applyBorder="1" applyAlignment="1" applyProtection="1">
      <alignment horizontal="center" vertical="center"/>
    </xf>
    <xf numFmtId="0" fontId="18" fillId="3" borderId="27" xfId="1" applyFont="1" applyFill="1" applyBorder="1" applyAlignment="1" applyProtection="1">
      <alignment horizontal="center" vertical="center"/>
    </xf>
    <xf numFmtId="187" fontId="11" fillId="0" borderId="28" xfId="2" applyNumberFormat="1" applyFont="1" applyFill="1" applyBorder="1" applyAlignment="1" applyProtection="1">
      <alignment horizontal="center" vertical="center"/>
    </xf>
    <xf numFmtId="2" fontId="11" fillId="0" borderId="113" xfId="0" applyNumberFormat="1" applyFont="1" applyBorder="1" applyAlignment="1">
      <alignment horizontal="center" vertical="center" wrapText="1"/>
    </xf>
    <xf numFmtId="188" fontId="12" fillId="2" borderId="104" xfId="2" applyNumberFormat="1" applyFont="1" applyFill="1" applyBorder="1" applyAlignment="1" applyProtection="1">
      <alignment horizontal="center" vertical="center"/>
    </xf>
    <xf numFmtId="187" fontId="11" fillId="0" borderId="22" xfId="2" applyNumberFormat="1" applyFont="1" applyBorder="1" applyAlignment="1">
      <alignment horizontal="center" vertical="center"/>
    </xf>
    <xf numFmtId="187" fontId="12" fillId="2" borderId="30" xfId="2" applyNumberFormat="1" applyFont="1" applyFill="1" applyBorder="1" applyAlignment="1" applyProtection="1">
      <alignment horizontal="center" vertical="center"/>
    </xf>
    <xf numFmtId="187" fontId="11" fillId="0" borderId="22" xfId="2" applyNumberFormat="1" applyFont="1" applyFill="1" applyBorder="1" applyAlignment="1" applyProtection="1">
      <alignment horizontal="center" vertical="center"/>
    </xf>
    <xf numFmtId="187" fontId="11" fillId="0" borderId="38" xfId="2" applyNumberFormat="1" applyFont="1" applyFill="1" applyBorder="1" applyAlignment="1" applyProtection="1">
      <alignment horizontal="center" vertical="center"/>
    </xf>
    <xf numFmtId="2" fontId="11" fillId="0" borderId="114" xfId="0" applyNumberFormat="1" applyFont="1" applyBorder="1" applyAlignment="1">
      <alignment horizontal="center" vertical="center" wrapText="1"/>
    </xf>
    <xf numFmtId="2" fontId="11" fillId="0" borderId="118" xfId="0" applyNumberFormat="1" applyFont="1" applyBorder="1" applyAlignment="1">
      <alignment horizontal="center" vertical="center" wrapText="1"/>
    </xf>
    <xf numFmtId="2" fontId="11" fillId="0" borderId="43" xfId="0" applyNumberFormat="1" applyFont="1" applyBorder="1" applyAlignment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indent="1" shrinkToFit="1"/>
    </xf>
    <xf numFmtId="187" fontId="18" fillId="0" borderId="27" xfId="2" applyNumberFormat="1" applyFont="1" applyFill="1" applyBorder="1" applyAlignment="1" applyProtection="1">
      <alignment horizontal="center" vertical="center"/>
    </xf>
    <xf numFmtId="187" fontId="18" fillId="0" borderId="43" xfId="2" applyNumberFormat="1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left" vertical="center" indent="1"/>
    </xf>
    <xf numFmtId="187" fontId="11" fillId="0" borderId="34" xfId="2" applyNumberFormat="1" applyFont="1" applyFill="1" applyBorder="1" applyAlignment="1" applyProtection="1">
      <alignment horizontal="center" vertical="center"/>
    </xf>
    <xf numFmtId="187" fontId="12" fillId="2" borderId="99" xfId="2" applyNumberFormat="1" applyFont="1" applyFill="1" applyBorder="1" applyAlignment="1" applyProtection="1">
      <alignment horizontal="center" vertical="center"/>
    </xf>
    <xf numFmtId="187" fontId="11" fillId="3" borderId="14" xfId="2" applyNumberFormat="1" applyFont="1" applyFill="1" applyBorder="1" applyAlignment="1" applyProtection="1">
      <alignment horizontal="center" vertical="center"/>
    </xf>
    <xf numFmtId="187" fontId="11" fillId="3" borderId="43" xfId="2" applyNumberFormat="1" applyFont="1" applyFill="1" applyBorder="1" applyAlignment="1" applyProtection="1">
      <alignment horizontal="center" vertical="center"/>
    </xf>
    <xf numFmtId="187" fontId="11" fillId="0" borderId="43" xfId="2" applyNumberFormat="1" applyFont="1" applyFill="1" applyBorder="1" applyAlignment="1" applyProtection="1">
      <alignment horizontal="center" vertical="center"/>
    </xf>
    <xf numFmtId="187" fontId="12" fillId="2" borderId="6" xfId="2" applyNumberFormat="1" applyFont="1" applyFill="1" applyBorder="1" applyAlignment="1" applyProtection="1">
      <alignment horizontal="center" vertical="center"/>
    </xf>
    <xf numFmtId="187" fontId="11" fillId="3" borderId="27" xfId="2" applyNumberFormat="1" applyFont="1" applyFill="1" applyBorder="1" applyAlignment="1" applyProtection="1">
      <alignment horizontal="center" vertical="center"/>
    </xf>
    <xf numFmtId="3" fontId="11" fillId="3" borderId="27" xfId="1" applyNumberFormat="1" applyFont="1" applyFill="1" applyBorder="1" applyAlignment="1" applyProtection="1">
      <alignment horizontal="left" vertical="center" indent="1"/>
    </xf>
    <xf numFmtId="3" fontId="2" fillId="3" borderId="43" xfId="1" applyNumberFormat="1" applyFont="1" applyFill="1" applyBorder="1" applyAlignment="1" applyProtection="1">
      <alignment horizontal="left" vertical="center" indent="1"/>
    </xf>
    <xf numFmtId="3" fontId="12" fillId="2" borderId="6" xfId="0" applyNumberFormat="1" applyFont="1" applyFill="1" applyBorder="1" applyAlignment="1" applyProtection="1">
      <alignment horizontal="center" vertical="center"/>
    </xf>
    <xf numFmtId="2" fontId="11" fillId="3" borderId="14" xfId="1" applyNumberFormat="1" applyFont="1" applyFill="1" applyBorder="1" applyAlignment="1" applyProtection="1">
      <alignment horizontal="center" vertical="center"/>
    </xf>
    <xf numFmtId="2" fontId="11" fillId="3" borderId="23" xfId="1" applyNumberFormat="1" applyFont="1" applyFill="1" applyBorder="1" applyAlignment="1" applyProtection="1">
      <alignment horizontal="center" vertical="center"/>
    </xf>
    <xf numFmtId="2" fontId="12" fillId="0" borderId="39" xfId="0" applyNumberFormat="1" applyFont="1" applyFill="1" applyBorder="1" applyAlignment="1" applyProtection="1">
      <alignment horizontal="center" vertical="center"/>
    </xf>
    <xf numFmtId="2" fontId="12" fillId="0" borderId="31" xfId="0" applyNumberFormat="1" applyFont="1" applyFill="1" applyBorder="1" applyAlignment="1" applyProtection="1">
      <alignment horizontal="center" vertical="center"/>
    </xf>
    <xf numFmtId="2" fontId="11" fillId="0" borderId="101" xfId="0" applyNumberFormat="1" applyFont="1" applyBorder="1" applyAlignment="1">
      <alignment horizontal="center" vertical="center" wrapText="1"/>
    </xf>
    <xf numFmtId="0" fontId="12" fillId="0" borderId="31" xfId="0" applyFont="1" applyFill="1" applyBorder="1" applyAlignment="1" applyProtection="1">
      <alignment horizontal="center" vertical="center"/>
    </xf>
    <xf numFmtId="2" fontId="11" fillId="0" borderId="115" xfId="0" applyNumberFormat="1" applyFont="1" applyBorder="1" applyAlignment="1">
      <alignment horizontal="center" vertical="center" wrapText="1"/>
    </xf>
    <xf numFmtId="187" fontId="12" fillId="0" borderId="1" xfId="2" applyNumberFormat="1" applyFont="1" applyFill="1" applyBorder="1" applyAlignment="1" applyProtection="1">
      <alignment horizontal="center" vertical="center"/>
    </xf>
    <xf numFmtId="187" fontId="11" fillId="0" borderId="24" xfId="2" applyNumberFormat="1" applyFont="1" applyFill="1" applyBorder="1" applyAlignment="1" applyProtection="1">
      <alignment horizontal="center" vertical="center"/>
    </xf>
    <xf numFmtId="187" fontId="11" fillId="0" borderId="27" xfId="2" applyNumberFormat="1" applyFont="1" applyFill="1" applyBorder="1" applyAlignment="1" applyProtection="1">
      <alignment horizontal="center" vertical="center"/>
    </xf>
    <xf numFmtId="2" fontId="11" fillId="3" borderId="12" xfId="1" applyNumberFormat="1" applyFont="1" applyFill="1" applyBorder="1" applyAlignment="1" applyProtection="1">
      <alignment horizontal="center" vertical="center"/>
    </xf>
    <xf numFmtId="0" fontId="2" fillId="0" borderId="79" xfId="0" applyFont="1" applyFill="1" applyBorder="1" applyAlignment="1" applyProtection="1">
      <alignment horizontal="center" vertical="center"/>
    </xf>
    <xf numFmtId="49" fontId="12" fillId="0" borderId="0" xfId="0" applyNumberFormat="1" applyFont="1" applyBorder="1" applyAlignment="1">
      <alignment horizontal="left" wrapText="1"/>
    </xf>
    <xf numFmtId="0" fontId="13" fillId="0" borderId="0" xfId="0" quotePrefix="1" applyFont="1" applyBorder="1" applyAlignment="1">
      <alignment horizontal="left" wrapText="1"/>
    </xf>
    <xf numFmtId="187" fontId="2" fillId="0" borderId="10" xfId="2" applyNumberFormat="1" applyFont="1" applyFill="1" applyBorder="1" applyAlignment="1" applyProtection="1">
      <alignment horizontal="center" vertical="center"/>
    </xf>
    <xf numFmtId="0" fontId="2" fillId="0" borderId="79" xfId="0" applyFont="1" applyFill="1" applyBorder="1" applyAlignment="1" applyProtection="1">
      <alignment horizontal="center" vertical="center"/>
    </xf>
    <xf numFmtId="2" fontId="2" fillId="0" borderId="10" xfId="0" applyNumberFormat="1" applyFont="1" applyFill="1" applyBorder="1" applyAlignment="1" applyProtection="1">
      <alignment horizontal="center" vertical="center"/>
    </xf>
    <xf numFmtId="0" fontId="22" fillId="0" borderId="0" xfId="0" quotePrefix="1" applyFont="1" applyBorder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13" fillId="0" borderId="47" xfId="0" quotePrefix="1" applyFont="1" applyBorder="1" applyAlignment="1">
      <alignment horizontal="left" wrapTex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46" xfId="0" applyFont="1" applyFill="1" applyBorder="1" applyAlignment="1" applyProtection="1">
      <alignment horizontal="center" vertical="center"/>
    </xf>
    <xf numFmtId="0" fontId="18" fillId="0" borderId="28" xfId="0" applyFont="1" applyFill="1" applyBorder="1" applyAlignment="1" applyProtection="1">
      <alignment horizontal="center" vertical="center"/>
    </xf>
    <xf numFmtId="0" fontId="25" fillId="0" borderId="47" xfId="0" quotePrefix="1" applyFont="1" applyBorder="1" applyAlignment="1">
      <alignment horizontal="left" wrapText="1"/>
    </xf>
    <xf numFmtId="0" fontId="22" fillId="0" borderId="30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2" fillId="2" borderId="30" xfId="0" applyFont="1" applyFill="1" applyBorder="1" applyAlignment="1" applyProtection="1">
      <alignment horizontal="center" vertical="center"/>
    </xf>
    <xf numFmtId="0" fontId="22" fillId="0" borderId="19" xfId="0" applyFont="1" applyFill="1" applyBorder="1" applyAlignment="1" applyProtection="1">
      <alignment horizontal="center" vertical="center"/>
    </xf>
    <xf numFmtId="0" fontId="22" fillId="0" borderId="22" xfId="0" applyFont="1" applyFill="1" applyBorder="1" applyAlignment="1" applyProtection="1">
      <alignment horizontal="center" vertical="center"/>
    </xf>
    <xf numFmtId="0" fontId="18" fillId="0" borderId="27" xfId="0" applyFont="1" applyFill="1" applyBorder="1" applyAlignment="1" applyProtection="1">
      <alignment horizontal="center" vertical="center"/>
    </xf>
    <xf numFmtId="0" fontId="18" fillId="0" borderId="38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18" fillId="0" borderId="24" xfId="0" applyFont="1" applyFill="1" applyBorder="1" applyAlignment="1" applyProtection="1">
      <alignment horizontal="center" vertical="center"/>
    </xf>
    <xf numFmtId="0" fontId="18" fillId="3" borderId="24" xfId="1" applyFont="1" applyFill="1" applyBorder="1" applyAlignment="1" applyProtection="1">
      <alignment horizontal="center" vertical="center"/>
    </xf>
    <xf numFmtId="0" fontId="18" fillId="0" borderId="27" xfId="0" applyFont="1" applyFill="1" applyBorder="1" applyAlignment="1" applyProtection="1">
      <alignment horizontal="center" vertical="center" shrinkToFit="1"/>
    </xf>
    <xf numFmtId="0" fontId="18" fillId="0" borderId="34" xfId="0" applyFont="1" applyFill="1" applyBorder="1" applyAlignment="1" applyProtection="1">
      <alignment horizontal="center" vertical="center"/>
    </xf>
    <xf numFmtId="0" fontId="22" fillId="0" borderId="0" xfId="0" applyFont="1"/>
    <xf numFmtId="0" fontId="21" fillId="0" borderId="0" xfId="0" applyFont="1"/>
    <xf numFmtId="0" fontId="22" fillId="0" borderId="4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22" fillId="2" borderId="100" xfId="0" applyFont="1" applyFill="1" applyBorder="1" applyAlignment="1" applyProtection="1">
      <alignment horizontal="center" vertical="center"/>
    </xf>
    <xf numFmtId="0" fontId="22" fillId="0" borderId="65" xfId="0" applyFont="1" applyFill="1" applyBorder="1" applyAlignment="1" applyProtection="1">
      <alignment horizontal="center" vertical="center"/>
    </xf>
    <xf numFmtId="0" fontId="22" fillId="0" borderId="98" xfId="0" applyFont="1" applyFill="1" applyBorder="1" applyAlignment="1" applyProtection="1">
      <alignment horizontal="center" vertical="center"/>
    </xf>
    <xf numFmtId="0" fontId="18" fillId="0" borderId="72" xfId="0" applyFont="1" applyFill="1" applyBorder="1" applyAlignment="1" applyProtection="1">
      <alignment horizontal="center" vertical="center"/>
    </xf>
    <xf numFmtId="0" fontId="18" fillId="0" borderId="70" xfId="0" applyFont="1" applyFill="1" applyBorder="1" applyAlignment="1" applyProtection="1">
      <alignment horizontal="center" vertical="center"/>
    </xf>
    <xf numFmtId="0" fontId="22" fillId="0" borderId="71" xfId="0" applyFont="1" applyFill="1" applyBorder="1" applyAlignment="1" applyProtection="1">
      <alignment horizontal="center" vertical="center"/>
    </xf>
    <xf numFmtId="0" fontId="18" fillId="0" borderId="69" xfId="0" applyFont="1" applyFill="1" applyBorder="1" applyAlignment="1" applyProtection="1">
      <alignment horizontal="center" vertical="center"/>
    </xf>
    <xf numFmtId="0" fontId="18" fillId="0" borderId="73" xfId="0" applyFont="1" applyFill="1" applyBorder="1" applyAlignment="1" applyProtection="1">
      <alignment horizontal="center" vertical="center"/>
    </xf>
    <xf numFmtId="0" fontId="18" fillId="3" borderId="69" xfId="1" applyFont="1" applyFill="1" applyBorder="1" applyAlignment="1" applyProtection="1">
      <alignment horizontal="center" vertical="center"/>
    </xf>
    <xf numFmtId="0" fontId="18" fillId="3" borderId="72" xfId="1" applyFont="1" applyFill="1" applyBorder="1" applyAlignment="1" applyProtection="1">
      <alignment horizontal="center" vertical="center"/>
    </xf>
    <xf numFmtId="0" fontId="18" fillId="0" borderId="72" xfId="0" applyFont="1" applyFill="1" applyBorder="1" applyAlignment="1" applyProtection="1">
      <alignment horizontal="center" vertical="center" shrinkToFit="1"/>
    </xf>
    <xf numFmtId="0" fontId="18" fillId="0" borderId="74" xfId="0" applyFont="1" applyFill="1" applyBorder="1" applyAlignment="1" applyProtection="1">
      <alignment horizontal="center" vertical="center"/>
    </xf>
    <xf numFmtId="0" fontId="22" fillId="2" borderId="125" xfId="0" applyFont="1" applyFill="1" applyBorder="1" applyAlignment="1" applyProtection="1">
      <alignment horizontal="center" vertical="center"/>
    </xf>
    <xf numFmtId="0" fontId="18" fillId="3" borderId="126" xfId="1" applyFont="1" applyFill="1" applyBorder="1" applyAlignment="1" applyProtection="1">
      <alignment horizontal="center" vertical="center"/>
    </xf>
    <xf numFmtId="0" fontId="18" fillId="0" borderId="126" xfId="0" applyFont="1" applyFill="1" applyBorder="1" applyAlignment="1" applyProtection="1">
      <alignment horizontal="center" vertical="center"/>
    </xf>
    <xf numFmtId="0" fontId="22" fillId="2" borderId="66" xfId="0" applyFont="1" applyFill="1" applyBorder="1" applyAlignment="1" applyProtection="1">
      <alignment horizontal="center" vertical="center"/>
    </xf>
    <xf numFmtId="187" fontId="22" fillId="2" borderId="30" xfId="2" applyNumberFormat="1" applyFont="1" applyFill="1" applyBorder="1" applyAlignment="1" applyProtection="1">
      <alignment horizontal="center" vertical="center"/>
    </xf>
    <xf numFmtId="0" fontId="22" fillId="0" borderId="37" xfId="0" applyFont="1" applyFill="1" applyBorder="1" applyAlignment="1" applyProtection="1">
      <alignment horizontal="center" vertical="center"/>
    </xf>
    <xf numFmtId="0" fontId="18" fillId="0" borderId="22" xfId="0" applyFont="1" applyFill="1" applyBorder="1" applyAlignment="1" applyProtection="1">
      <alignment horizontal="center" vertical="center"/>
    </xf>
    <xf numFmtId="0" fontId="18" fillId="3" borderId="22" xfId="1" applyFont="1" applyFill="1" applyBorder="1" applyAlignment="1" applyProtection="1">
      <alignment horizontal="center" vertical="center"/>
    </xf>
    <xf numFmtId="0" fontId="18" fillId="3" borderId="28" xfId="1" applyFont="1" applyFill="1" applyBorder="1" applyAlignment="1" applyProtection="1">
      <alignment horizontal="center" vertical="center"/>
    </xf>
    <xf numFmtId="187" fontId="22" fillId="2" borderId="100" xfId="2" applyNumberFormat="1" applyFont="1" applyFill="1" applyBorder="1" applyAlignment="1" applyProtection="1">
      <alignment horizontal="center" vertical="center"/>
    </xf>
    <xf numFmtId="0" fontId="7" fillId="0" borderId="47" xfId="0" quotePrefix="1" applyFont="1" applyBorder="1" applyAlignment="1">
      <alignment horizontal="left" wrapText="1"/>
    </xf>
    <xf numFmtId="0" fontId="1" fillId="0" borderId="0" xfId="0" applyFont="1"/>
    <xf numFmtId="0" fontId="0" fillId="0" borderId="0" xfId="0" applyFont="1"/>
    <xf numFmtId="187" fontId="1" fillId="2" borderId="127" xfId="2" applyNumberFormat="1" applyFont="1" applyFill="1" applyBorder="1" applyAlignment="1" applyProtection="1">
      <alignment horizontal="center" vertical="center"/>
    </xf>
    <xf numFmtId="187" fontId="1" fillId="2" borderId="59" xfId="2" applyNumberFormat="1" applyFont="1" applyFill="1" applyBorder="1" applyAlignment="1" applyProtection="1">
      <alignment horizontal="center" vertical="center"/>
    </xf>
    <xf numFmtId="187" fontId="1" fillId="2" borderId="128" xfId="2" applyNumberFormat="1" applyFont="1" applyFill="1" applyBorder="1" applyAlignment="1" applyProtection="1">
      <alignment horizontal="center" vertical="center"/>
    </xf>
    <xf numFmtId="0" fontId="22" fillId="0" borderId="100" xfId="0" applyFont="1" applyBorder="1" applyAlignment="1">
      <alignment horizontal="center" vertical="center" wrapText="1"/>
    </xf>
    <xf numFmtId="0" fontId="19" fillId="0" borderId="129" xfId="0" applyFont="1" applyBorder="1" applyAlignment="1">
      <alignment horizontal="center" vertical="center" wrapText="1"/>
    </xf>
    <xf numFmtId="0" fontId="19" fillId="0" borderId="130" xfId="0" applyFont="1" applyBorder="1" applyAlignment="1">
      <alignment horizontal="center" vertical="center" wrapText="1"/>
    </xf>
    <xf numFmtId="0" fontId="22" fillId="0" borderId="131" xfId="0" applyFont="1" applyFill="1" applyBorder="1" applyAlignment="1" applyProtection="1">
      <alignment horizontal="center" vertical="center"/>
    </xf>
    <xf numFmtId="0" fontId="18" fillId="0" borderId="130" xfId="0" applyFont="1" applyFill="1" applyBorder="1" applyAlignment="1" applyProtection="1">
      <alignment horizontal="center" vertical="center"/>
    </xf>
    <xf numFmtId="0" fontId="18" fillId="0" borderId="129" xfId="0" applyFont="1" applyFill="1" applyBorder="1" applyAlignment="1" applyProtection="1">
      <alignment horizontal="center" vertical="center"/>
    </xf>
    <xf numFmtId="0" fontId="18" fillId="0" borderId="132" xfId="0" applyFont="1" applyFill="1" applyBorder="1" applyAlignment="1" applyProtection="1">
      <alignment horizontal="center" vertical="center"/>
    </xf>
    <xf numFmtId="0" fontId="22" fillId="0" borderId="133" xfId="0" applyFont="1" applyFill="1" applyBorder="1" applyAlignment="1" applyProtection="1">
      <alignment horizontal="center" vertical="center"/>
    </xf>
    <xf numFmtId="0" fontId="18" fillId="0" borderId="123" xfId="0" applyFont="1" applyFill="1" applyBorder="1" applyAlignment="1" applyProtection="1">
      <alignment horizontal="center" vertical="center"/>
    </xf>
    <xf numFmtId="0" fontId="18" fillId="3" borderId="130" xfId="1" applyFont="1" applyFill="1" applyBorder="1" applyAlignment="1" applyProtection="1">
      <alignment horizontal="center" vertical="center"/>
    </xf>
    <xf numFmtId="0" fontId="18" fillId="3" borderId="129" xfId="1" applyFont="1" applyFill="1" applyBorder="1" applyAlignment="1" applyProtection="1">
      <alignment horizontal="center" vertical="center"/>
    </xf>
    <xf numFmtId="0" fontId="18" fillId="0" borderId="126" xfId="0" applyFont="1" applyFill="1" applyBorder="1" applyAlignment="1" applyProtection="1">
      <alignment horizontal="center" vertical="center" shrinkToFit="1"/>
    </xf>
    <xf numFmtId="0" fontId="18" fillId="0" borderId="134" xfId="0" applyFont="1" applyFill="1" applyBorder="1" applyAlignment="1" applyProtection="1">
      <alignment horizontal="center" vertical="center"/>
    </xf>
    <xf numFmtId="49" fontId="12" fillId="0" borderId="0" xfId="0" applyNumberFormat="1" applyFont="1" applyBorder="1" applyAlignment="1">
      <alignment horizontal="left" wrapText="1"/>
    </xf>
    <xf numFmtId="2" fontId="11" fillId="0" borderId="105" xfId="0" applyNumberFormat="1" applyFont="1" applyFill="1" applyBorder="1" applyAlignment="1" applyProtection="1">
      <alignment horizontal="center" vertical="center"/>
    </xf>
    <xf numFmtId="2" fontId="11" fillId="0" borderId="118" xfId="0" applyNumberFormat="1" applyFont="1" applyFill="1" applyBorder="1" applyAlignment="1" applyProtection="1">
      <alignment horizontal="center" vertical="center"/>
    </xf>
    <xf numFmtId="2" fontId="2" fillId="0" borderId="10" xfId="0" applyNumberFormat="1" applyFont="1" applyFill="1" applyBorder="1" applyAlignment="1" applyProtection="1">
      <alignment horizontal="center" vertical="center"/>
    </xf>
    <xf numFmtId="2" fontId="2" fillId="0" borderId="119" xfId="0" applyNumberFormat="1" applyFont="1" applyFill="1" applyBorder="1" applyAlignment="1" applyProtection="1">
      <alignment horizontal="center" vertical="center"/>
    </xf>
    <xf numFmtId="2" fontId="34" fillId="3" borderId="101" xfId="1" applyNumberFormat="1" applyFont="1" applyFill="1" applyBorder="1" applyAlignment="1" applyProtection="1">
      <alignment horizontal="center" vertical="center" wrapText="1"/>
    </xf>
    <xf numFmtId="2" fontId="34" fillId="3" borderId="115" xfId="1" applyNumberFormat="1" applyFont="1" applyFill="1" applyBorder="1" applyAlignment="1" applyProtection="1">
      <alignment horizontal="center" vertical="center" wrapText="1"/>
    </xf>
    <xf numFmtId="49" fontId="12" fillId="0" borderId="54" xfId="0" applyNumberFormat="1" applyFont="1" applyBorder="1" applyAlignment="1">
      <alignment horizontal="left" wrapText="1"/>
    </xf>
    <xf numFmtId="187" fontId="2" fillId="0" borderId="10" xfId="2" applyNumberFormat="1" applyFont="1" applyFill="1" applyBorder="1" applyAlignment="1" applyProtection="1">
      <alignment horizontal="center" vertical="center"/>
    </xf>
    <xf numFmtId="187" fontId="2" fillId="0" borderId="119" xfId="2" applyNumberFormat="1" applyFont="1" applyFill="1" applyBorder="1" applyAlignment="1" applyProtection="1">
      <alignment horizontal="center" vertical="center"/>
    </xf>
    <xf numFmtId="0" fontId="2" fillId="0" borderId="120" xfId="0" applyFont="1" applyFill="1" applyBorder="1" applyAlignment="1" applyProtection="1">
      <alignment horizontal="center" vertical="center"/>
    </xf>
    <xf numFmtId="0" fontId="2" fillId="0" borderId="121" xfId="0" applyFont="1" applyFill="1" applyBorder="1" applyAlignment="1" applyProtection="1">
      <alignment horizontal="center" vertical="center"/>
    </xf>
    <xf numFmtId="0" fontId="2" fillId="0" borderId="79" xfId="0" applyFont="1" applyFill="1" applyBorder="1" applyAlignment="1" applyProtection="1">
      <alignment horizontal="center" vertical="center"/>
    </xf>
    <xf numFmtId="0" fontId="2" fillId="0" borderId="122" xfId="0" applyFont="1" applyFill="1" applyBorder="1" applyAlignment="1" applyProtection="1">
      <alignment horizontal="center" vertical="center"/>
    </xf>
    <xf numFmtId="0" fontId="2" fillId="0" borderId="123" xfId="0" applyFont="1" applyFill="1" applyBorder="1" applyAlignment="1" applyProtection="1">
      <alignment horizontal="center" vertical="center"/>
    </xf>
    <xf numFmtId="0" fontId="2" fillId="0" borderId="124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3" fillId="0" borderId="0" xfId="0" quotePrefix="1" applyFont="1" applyBorder="1" applyAlignment="1">
      <alignment horizontal="left" wrapText="1"/>
    </xf>
    <xf numFmtId="0" fontId="22" fillId="0" borderId="0" xfId="0" quotePrefix="1" applyFont="1" applyBorder="1" applyAlignment="1">
      <alignment horizont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49" fontId="12" fillId="0" borderId="54" xfId="0" applyNumberFormat="1" applyFont="1" applyBorder="1" applyAlignment="1">
      <alignment horizontal="left"/>
    </xf>
    <xf numFmtId="3" fontId="2" fillId="0" borderId="10" xfId="0" applyNumberFormat="1" applyFont="1" applyFill="1" applyBorder="1" applyAlignment="1" applyProtection="1">
      <alignment horizontal="center" vertical="center"/>
    </xf>
    <xf numFmtId="3" fontId="2" fillId="0" borderId="119" xfId="0" applyNumberFormat="1" applyFont="1" applyFill="1" applyBorder="1" applyAlignment="1" applyProtection="1">
      <alignment horizontal="center" vertical="center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55" xfId="0" applyNumberFormat="1" applyFont="1" applyBorder="1" applyAlignment="1">
      <alignment horizontal="center" vertical="center" wrapText="1"/>
    </xf>
    <xf numFmtId="0" fontId="13" fillId="0" borderId="47" xfId="0" quotePrefix="1" applyFont="1" applyBorder="1" applyAlignment="1">
      <alignment horizontal="left" wrapText="1"/>
    </xf>
  </cellXfs>
  <cellStyles count="3">
    <cellStyle name="Comma" xfId="2" builtinId="3"/>
    <cellStyle name="Normal" xfId="0" builtinId="0"/>
    <cellStyle name="ปกติ_Sheet1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795131</xdr:colOff>
      <xdr:row>21</xdr:row>
      <xdr:rowOff>132522</xdr:rowOff>
    </xdr:from>
    <xdr:to>
      <xdr:col>14</xdr:col>
      <xdr:colOff>107674</xdr:colOff>
      <xdr:row>21</xdr:row>
      <xdr:rowOff>231913</xdr:rowOff>
    </xdr:to>
    <xdr:sp macro="" textlink="">
      <xdr:nvSpPr>
        <xdr:cNvPr id="2" name="Right Arrow 1"/>
        <xdr:cNvSpPr/>
      </xdr:nvSpPr>
      <xdr:spPr>
        <a:xfrm>
          <a:off x="10205831" y="6428547"/>
          <a:ext cx="198368" cy="993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13</xdr:col>
      <xdr:colOff>795131</xdr:colOff>
      <xdr:row>28</xdr:row>
      <xdr:rowOff>132522</xdr:rowOff>
    </xdr:from>
    <xdr:to>
      <xdr:col>14</xdr:col>
      <xdr:colOff>107674</xdr:colOff>
      <xdr:row>28</xdr:row>
      <xdr:rowOff>231913</xdr:rowOff>
    </xdr:to>
    <xdr:sp macro="" textlink="">
      <xdr:nvSpPr>
        <xdr:cNvPr id="3" name="Right Arrow 2"/>
        <xdr:cNvSpPr/>
      </xdr:nvSpPr>
      <xdr:spPr>
        <a:xfrm>
          <a:off x="10205831" y="8228772"/>
          <a:ext cx="198368" cy="993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405848</xdr:colOff>
      <xdr:row>44</xdr:row>
      <xdr:rowOff>273326</xdr:rowOff>
    </xdr:from>
    <xdr:to>
      <xdr:col>6</xdr:col>
      <xdr:colOff>74544</xdr:colOff>
      <xdr:row>45</xdr:row>
      <xdr:rowOff>33130</xdr:rowOff>
    </xdr:to>
    <xdr:sp macro="" textlink="">
      <xdr:nvSpPr>
        <xdr:cNvPr id="4" name="Right Arrow 3"/>
        <xdr:cNvSpPr/>
      </xdr:nvSpPr>
      <xdr:spPr>
        <a:xfrm flipH="1">
          <a:off x="4870174" y="12440478"/>
          <a:ext cx="190500" cy="993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57"/>
  <sheetViews>
    <sheetView showZeros="0" tabSelected="1" view="pageBreakPreview" zoomScale="115" zoomScaleNormal="100" zoomScaleSheetLayoutView="115" workbookViewId="0">
      <selection activeCell="G11" sqref="G11"/>
    </sheetView>
  </sheetViews>
  <sheetFormatPr defaultRowHeight="14.25"/>
  <cols>
    <col min="1" max="1" width="29.625" style="13" customWidth="1"/>
    <col min="2" max="2" width="8.375" bestFit="1" customWidth="1"/>
    <col min="3" max="3" width="6.875" customWidth="1"/>
    <col min="4" max="4" width="6.875" style="426" customWidth="1"/>
    <col min="5" max="5" width="6.875" style="454" customWidth="1"/>
    <col min="6" max="6" width="6.875" style="426" customWidth="1"/>
    <col min="7" max="7" width="11.875" customWidth="1"/>
    <col min="8" max="8" width="11.5" customWidth="1"/>
    <col min="9" max="10" width="6.5" customWidth="1"/>
    <col min="11" max="11" width="6.375" customWidth="1"/>
    <col min="12" max="13" width="7.625" customWidth="1"/>
    <col min="14" max="14" width="11.625" customWidth="1"/>
    <col min="15" max="15" width="11.75" customWidth="1"/>
    <col min="16" max="16" width="6" customWidth="1"/>
    <col min="17" max="17" width="8.25" customWidth="1"/>
    <col min="18" max="18" width="6.125" customWidth="1"/>
    <col min="19" max="19" width="7.25" bestFit="1" customWidth="1"/>
    <col min="20" max="20" width="10.75" style="285" customWidth="1"/>
    <col min="21" max="21" width="11.375" customWidth="1"/>
    <col min="22" max="22" width="11.75" style="285" customWidth="1"/>
    <col min="23" max="24" width="11.75" customWidth="1"/>
    <col min="25" max="25" width="21.25" style="261" bestFit="1" customWidth="1"/>
    <col min="26" max="26" width="16.875" style="261" bestFit="1" customWidth="1"/>
  </cols>
  <sheetData>
    <row r="1" spans="1:27" ht="27.75" customHeight="1">
      <c r="A1" s="487" t="s">
        <v>105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04"/>
      <c r="Q1" s="404"/>
      <c r="R1" s="404"/>
      <c r="S1" s="404"/>
      <c r="T1" s="280"/>
      <c r="U1" s="404"/>
      <c r="V1" s="280"/>
      <c r="W1" s="404"/>
      <c r="X1" s="404"/>
    </row>
    <row r="2" spans="1:27" s="67" customFormat="1" ht="26.25" customHeight="1">
      <c r="A2" s="488" t="s">
        <v>107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9" t="s">
        <v>99</v>
      </c>
      <c r="Q2" s="489"/>
      <c r="R2" s="403"/>
      <c r="S2" s="403"/>
      <c r="T2" s="279" t="s">
        <v>98</v>
      </c>
      <c r="U2" s="279"/>
      <c r="V2" s="279"/>
      <c r="W2" s="279"/>
      <c r="X2" s="279"/>
      <c r="Y2" s="262"/>
      <c r="Z2" s="262"/>
    </row>
    <row r="3" spans="1:27" s="67" customFormat="1" ht="26.25" customHeight="1" thickBot="1">
      <c r="A3" s="275" t="s">
        <v>113</v>
      </c>
      <c r="B3" s="405"/>
      <c r="C3" s="405"/>
      <c r="D3" s="411"/>
      <c r="E3" s="452"/>
      <c r="F3" s="411"/>
      <c r="G3" s="405"/>
      <c r="H3" s="405"/>
      <c r="I3" s="405"/>
      <c r="J3" s="405"/>
      <c r="K3" s="405"/>
      <c r="L3" s="405"/>
      <c r="M3" s="405"/>
      <c r="N3" s="405"/>
      <c r="O3" s="405"/>
      <c r="P3" s="489"/>
      <c r="Q3" s="489"/>
      <c r="R3" s="403"/>
      <c r="S3" s="403"/>
      <c r="T3" s="342" t="s">
        <v>100</v>
      </c>
      <c r="U3" s="399"/>
      <c r="V3" s="399"/>
      <c r="W3" s="399"/>
      <c r="X3" s="399"/>
      <c r="Y3" s="262"/>
      <c r="Z3" s="262"/>
    </row>
    <row r="4" spans="1:27" ht="43.5" customHeight="1">
      <c r="A4" s="490" t="s">
        <v>0</v>
      </c>
      <c r="B4" s="492" t="s">
        <v>41</v>
      </c>
      <c r="C4" s="493"/>
      <c r="D4" s="494" t="s">
        <v>26</v>
      </c>
      <c r="E4" s="495"/>
      <c r="F4" s="495"/>
      <c r="G4" s="496" t="s">
        <v>30</v>
      </c>
      <c r="H4" s="497"/>
      <c r="I4" s="492" t="s">
        <v>40</v>
      </c>
      <c r="J4" s="498"/>
      <c r="K4" s="498"/>
      <c r="L4" s="498"/>
      <c r="M4" s="499"/>
      <c r="N4" s="500" t="s">
        <v>31</v>
      </c>
      <c r="O4" s="493"/>
      <c r="P4" s="501" t="s">
        <v>97</v>
      </c>
      <c r="Q4" s="502"/>
      <c r="R4" s="352" t="s">
        <v>111</v>
      </c>
      <c r="S4" s="352"/>
      <c r="T4" s="281"/>
      <c r="U4" s="276"/>
      <c r="V4" s="281"/>
      <c r="W4" s="276"/>
      <c r="X4" s="276"/>
      <c r="Y4" s="263"/>
    </row>
    <row r="5" spans="1:27" ht="60" customHeight="1" thickBot="1">
      <c r="A5" s="491"/>
      <c r="B5" s="49" t="s">
        <v>73</v>
      </c>
      <c r="C5" s="65" t="s">
        <v>74</v>
      </c>
      <c r="D5" s="412" t="s">
        <v>27</v>
      </c>
      <c r="E5" s="58" t="s">
        <v>28</v>
      </c>
      <c r="F5" s="458" t="s">
        <v>25</v>
      </c>
      <c r="G5" s="45" t="s">
        <v>33</v>
      </c>
      <c r="H5" s="64" t="s">
        <v>34</v>
      </c>
      <c r="I5" s="344" t="s">
        <v>101</v>
      </c>
      <c r="J5" s="269">
        <v>2</v>
      </c>
      <c r="K5" s="270">
        <v>3</v>
      </c>
      <c r="L5" s="345" t="s">
        <v>39</v>
      </c>
      <c r="M5" s="57" t="s">
        <v>29</v>
      </c>
      <c r="N5" s="46" t="s">
        <v>32</v>
      </c>
      <c r="O5" s="271" t="s">
        <v>86</v>
      </c>
      <c r="P5" s="268" t="s">
        <v>101</v>
      </c>
      <c r="Q5" s="270">
        <v>2</v>
      </c>
      <c r="R5" s="353" t="s">
        <v>110</v>
      </c>
      <c r="S5" s="353" t="s">
        <v>112</v>
      </c>
      <c r="T5" s="282" t="s">
        <v>90</v>
      </c>
      <c r="U5" s="277" t="s">
        <v>92</v>
      </c>
      <c r="V5" s="282" t="s">
        <v>91</v>
      </c>
      <c r="W5" s="277" t="s">
        <v>88</v>
      </c>
      <c r="X5" s="277" t="s">
        <v>89</v>
      </c>
      <c r="Y5" s="261" t="s">
        <v>83</v>
      </c>
    </row>
    <row r="6" spans="1:27" ht="20.100000000000001" customHeight="1">
      <c r="A6" s="19" t="s">
        <v>1</v>
      </c>
      <c r="B6" s="32"/>
      <c r="C6" s="38"/>
      <c r="D6" s="413"/>
      <c r="E6" s="41"/>
      <c r="F6" s="459"/>
      <c r="G6" s="36"/>
      <c r="H6" s="38"/>
      <c r="I6" s="32"/>
      <c r="J6" s="41"/>
      <c r="K6" s="53"/>
      <c r="L6" s="60"/>
      <c r="M6" s="34"/>
      <c r="N6" s="36"/>
      <c r="O6" s="38"/>
      <c r="P6" s="32"/>
      <c r="Q6" s="41"/>
      <c r="R6" s="34"/>
      <c r="S6" s="34"/>
      <c r="T6" s="283"/>
      <c r="U6" s="34"/>
      <c r="V6" s="283"/>
      <c r="W6" s="34"/>
      <c r="X6" s="34"/>
      <c r="Y6" s="261" t="s">
        <v>84</v>
      </c>
      <c r="Z6" s="261" t="s">
        <v>82</v>
      </c>
      <c r="AA6" t="s">
        <v>85</v>
      </c>
    </row>
    <row r="7" spans="1:27" ht="20.100000000000001" customHeight="1">
      <c r="A7" s="2" t="s">
        <v>2</v>
      </c>
      <c r="B7" s="365">
        <v>70</v>
      </c>
      <c r="C7" s="171">
        <v>57</v>
      </c>
      <c r="D7" s="414"/>
      <c r="E7" s="126">
        <v>29</v>
      </c>
      <c r="F7" s="460">
        <v>13</v>
      </c>
      <c r="G7" s="286">
        <f>(D7+E7)/B7*100</f>
        <v>41.428571428571431</v>
      </c>
      <c r="H7" s="253">
        <f>(D7+E7)/C7*100</f>
        <v>50.877192982456144</v>
      </c>
      <c r="I7" s="125">
        <v>13</v>
      </c>
      <c r="J7" s="126">
        <v>9</v>
      </c>
      <c r="K7" s="127">
        <v>3</v>
      </c>
      <c r="L7" s="128"/>
      <c r="M7" s="129">
        <f>SUM(I7:L7)</f>
        <v>25</v>
      </c>
      <c r="N7" s="335">
        <f>M7/B7*100</f>
        <v>35.714285714285715</v>
      </c>
      <c r="O7" s="198">
        <f>(M7-I7)/C7*100</f>
        <v>21.052631578947366</v>
      </c>
      <c r="P7" s="125">
        <v>9</v>
      </c>
      <c r="Q7" s="126">
        <v>13</v>
      </c>
      <c r="R7" s="354">
        <f>SUM(J7:L7)</f>
        <v>12</v>
      </c>
      <c r="S7" s="259">
        <f>+R7/C7*100</f>
        <v>21.052631578947366</v>
      </c>
      <c r="T7" s="284">
        <f>+B7-C7</f>
        <v>13</v>
      </c>
      <c r="U7" s="278">
        <f>+T7-P7</f>
        <v>4</v>
      </c>
      <c r="V7" s="284">
        <f>+Q7-U7</f>
        <v>9</v>
      </c>
      <c r="W7" s="278">
        <f>SUM(I7,J7)</f>
        <v>22</v>
      </c>
      <c r="X7" s="278">
        <f>+T7+V7</f>
        <v>22</v>
      </c>
      <c r="Y7" s="267">
        <f>+B7-I7</f>
        <v>57</v>
      </c>
      <c r="Z7" s="261">
        <f>SUM(M7,D7:E7)</f>
        <v>54</v>
      </c>
      <c r="AA7" s="261">
        <f>+B7-Z7</f>
        <v>16</v>
      </c>
    </row>
    <row r="8" spans="1:27" ht="20.100000000000001" customHeight="1" thickBot="1">
      <c r="A8" s="5" t="s">
        <v>7</v>
      </c>
      <c r="B8" s="366">
        <f>SUM(B7:B7)</f>
        <v>70</v>
      </c>
      <c r="C8" s="154">
        <f>SUM(C7:C7)</f>
        <v>57</v>
      </c>
      <c r="D8" s="446">
        <f>SUM(D7:D7)</f>
        <v>0</v>
      </c>
      <c r="E8" s="455">
        <f>SUM(E7:E7)</f>
        <v>29</v>
      </c>
      <c r="F8" s="451">
        <f>SUM(F7:F7)</f>
        <v>13</v>
      </c>
      <c r="G8" s="364">
        <f>(D8+E8)/B8*100</f>
        <v>41.428571428571431</v>
      </c>
      <c r="H8" s="241">
        <f>(D8+E8)/C8*100</f>
        <v>50.877192982456144</v>
      </c>
      <c r="I8" s="16">
        <f>SUM(I7:I7)</f>
        <v>13</v>
      </c>
      <c r="J8" s="43">
        <f>SUM(J7:J7)</f>
        <v>9</v>
      </c>
      <c r="K8" s="55">
        <f>SUM(K7:K7)</f>
        <v>3</v>
      </c>
      <c r="L8" s="62">
        <f>SUM(L7:L7)</f>
        <v>0</v>
      </c>
      <c r="M8" s="30">
        <f>SUM(M7:M7)</f>
        <v>25</v>
      </c>
      <c r="N8" s="296">
        <f>M8/B8*100</f>
        <v>35.714285714285715</v>
      </c>
      <c r="O8" s="198">
        <f>(M8-I8)/C8*100</f>
        <v>21.052631578947366</v>
      </c>
      <c r="P8" s="16">
        <f>SUM(P7:P7)</f>
        <v>9</v>
      </c>
      <c r="Q8" s="43">
        <f>SUM(Q7:Q7)</f>
        <v>13</v>
      </c>
      <c r="R8" s="276">
        <f>SUM(J8:L8)</f>
        <v>12</v>
      </c>
      <c r="S8" s="356">
        <f>+R8/C8*100</f>
        <v>21.052631578947366</v>
      </c>
      <c r="T8" s="284">
        <f t="shared" ref="T8:T18" si="0">+B8-C8</f>
        <v>13</v>
      </c>
      <c r="U8" s="278">
        <f t="shared" ref="U8:U51" si="1">+T8-P8</f>
        <v>4</v>
      </c>
      <c r="V8" s="284">
        <f t="shared" ref="V8:V51" si="2">+Q8-U8</f>
        <v>9</v>
      </c>
      <c r="W8" s="278">
        <f>SUM(I8,J8)</f>
        <v>22</v>
      </c>
      <c r="X8" s="278">
        <f t="shared" ref="X8:X51" si="3">+T8+V8</f>
        <v>22</v>
      </c>
    </row>
    <row r="9" spans="1:27" ht="20.100000000000001" customHeight="1">
      <c r="A9" s="7" t="s">
        <v>8</v>
      </c>
      <c r="B9" s="155"/>
      <c r="C9" s="156"/>
      <c r="D9" s="447"/>
      <c r="E9" s="94"/>
      <c r="F9" s="461"/>
      <c r="G9" s="227"/>
      <c r="H9" s="228"/>
      <c r="I9" s="93"/>
      <c r="J9" s="94"/>
      <c r="K9" s="95"/>
      <c r="L9" s="96"/>
      <c r="M9" s="97"/>
      <c r="N9" s="388"/>
      <c r="O9" s="176"/>
      <c r="P9" s="93"/>
      <c r="Q9" s="94"/>
      <c r="R9" s="355"/>
      <c r="S9" s="355"/>
      <c r="T9" s="284"/>
      <c r="U9" s="278"/>
      <c r="V9" s="284"/>
      <c r="W9" s="278"/>
      <c r="X9" s="278"/>
    </row>
    <row r="10" spans="1:27" ht="20.100000000000001" customHeight="1">
      <c r="A10" s="72" t="s">
        <v>46</v>
      </c>
      <c r="B10" s="367">
        <v>175</v>
      </c>
      <c r="C10" s="479">
        <v>152</v>
      </c>
      <c r="D10" s="448"/>
      <c r="E10" s="75"/>
      <c r="F10" s="462"/>
      <c r="G10" s="225"/>
      <c r="H10" s="226"/>
      <c r="I10" s="481">
        <v>12</v>
      </c>
      <c r="J10" s="483">
        <v>16</v>
      </c>
      <c r="K10" s="483">
        <v>10</v>
      </c>
      <c r="L10" s="483">
        <v>3</v>
      </c>
      <c r="M10" s="485">
        <f>SUM(I10:L10)</f>
        <v>41</v>
      </c>
      <c r="N10" s="472">
        <f t="shared" ref="N10:N13" si="4">M10/B10*100</f>
        <v>23.428571428571431</v>
      </c>
      <c r="O10" s="474">
        <f>(M10-I10)/C10*100</f>
        <v>19.078947368421055</v>
      </c>
      <c r="P10" s="74">
        <v>12</v>
      </c>
      <c r="Q10" s="75">
        <v>15</v>
      </c>
      <c r="R10" s="354">
        <f>SUM(J10:L10)</f>
        <v>29</v>
      </c>
      <c r="S10" s="259">
        <f>+R10/C10*100</f>
        <v>19.078947368421055</v>
      </c>
      <c r="T10" s="284">
        <f t="shared" si="0"/>
        <v>23</v>
      </c>
      <c r="U10" s="278">
        <f t="shared" si="1"/>
        <v>11</v>
      </c>
      <c r="V10" s="284">
        <f t="shared" si="2"/>
        <v>4</v>
      </c>
      <c r="W10" s="278">
        <f t="shared" ref="W10:W21" si="5">SUM(I10,J10)</f>
        <v>28</v>
      </c>
      <c r="X10" s="278">
        <f t="shared" si="3"/>
        <v>27</v>
      </c>
      <c r="Y10" s="267">
        <f>+B10-I10</f>
        <v>163</v>
      </c>
      <c r="Z10" s="261">
        <f>SUM(M10,D10:E10)</f>
        <v>41</v>
      </c>
      <c r="AA10" s="261">
        <f>+B10-Z10</f>
        <v>134</v>
      </c>
    </row>
    <row r="11" spans="1:27" ht="20.100000000000001" customHeight="1">
      <c r="A11" s="2" t="s">
        <v>44</v>
      </c>
      <c r="B11" s="362"/>
      <c r="C11" s="480"/>
      <c r="D11" s="410">
        <v>1</v>
      </c>
      <c r="E11" s="111">
        <v>119</v>
      </c>
      <c r="F11" s="463">
        <v>15</v>
      </c>
      <c r="G11" s="390"/>
      <c r="H11" s="224"/>
      <c r="I11" s="482"/>
      <c r="J11" s="484"/>
      <c r="K11" s="484"/>
      <c r="L11" s="484"/>
      <c r="M11" s="486"/>
      <c r="N11" s="473"/>
      <c r="O11" s="475"/>
      <c r="P11" s="92"/>
      <c r="Q11" s="111">
        <v>1</v>
      </c>
      <c r="R11" s="354">
        <f>SUM(J11:K11)</f>
        <v>0</v>
      </c>
      <c r="S11" s="259"/>
      <c r="T11" s="284">
        <f t="shared" si="0"/>
        <v>0</v>
      </c>
      <c r="U11" s="278">
        <f t="shared" si="1"/>
        <v>0</v>
      </c>
      <c r="V11" s="284">
        <f t="shared" si="2"/>
        <v>1</v>
      </c>
      <c r="W11" s="278">
        <f t="shared" si="5"/>
        <v>0</v>
      </c>
      <c r="X11" s="278">
        <f t="shared" si="3"/>
        <v>1</v>
      </c>
    </row>
    <row r="12" spans="1:27" ht="20.100000000000001" customHeight="1">
      <c r="A12" s="9" t="s">
        <v>45</v>
      </c>
      <c r="B12" s="368">
        <v>100</v>
      </c>
      <c r="C12" s="159">
        <v>86</v>
      </c>
      <c r="D12" s="419"/>
      <c r="E12" s="103">
        <v>71</v>
      </c>
      <c r="F12" s="464">
        <v>4</v>
      </c>
      <c r="G12" s="363">
        <f>(D12+E12)/B12*100</f>
        <v>71</v>
      </c>
      <c r="H12" s="254">
        <f>(D12+E12)/C12*100</f>
        <v>82.558139534883722</v>
      </c>
      <c r="I12" s="102">
        <v>7</v>
      </c>
      <c r="J12" s="103">
        <v>14</v>
      </c>
      <c r="K12" s="104">
        <v>2</v>
      </c>
      <c r="L12" s="105">
        <v>2</v>
      </c>
      <c r="M12" s="70">
        <f t="shared" ref="M12:M51" si="6">SUM(I12:L12)</f>
        <v>25</v>
      </c>
      <c r="N12" s="290">
        <f t="shared" si="4"/>
        <v>25</v>
      </c>
      <c r="O12" s="182">
        <f>(M12-I12)/C12*100</f>
        <v>20.930232558139537</v>
      </c>
      <c r="P12" s="102">
        <v>7</v>
      </c>
      <c r="Q12" s="103">
        <v>14</v>
      </c>
      <c r="R12" s="354">
        <f>SUM(J12:L12)</f>
        <v>18</v>
      </c>
      <c r="S12" s="259">
        <f>+R12/C12*100</f>
        <v>20.930232558139537</v>
      </c>
      <c r="T12" s="284">
        <f t="shared" si="0"/>
        <v>14</v>
      </c>
      <c r="U12" s="278">
        <f>+T12-P12</f>
        <v>7</v>
      </c>
      <c r="V12" s="284">
        <f t="shared" si="2"/>
        <v>7</v>
      </c>
      <c r="W12" s="278">
        <f t="shared" si="5"/>
        <v>21</v>
      </c>
      <c r="X12" s="278">
        <f t="shared" si="3"/>
        <v>21</v>
      </c>
    </row>
    <row r="13" spans="1:27" ht="20.100000000000001" customHeight="1" thickBot="1">
      <c r="A13" s="5" t="s">
        <v>9</v>
      </c>
      <c r="B13" s="366">
        <f t="shared" ref="B13:I13" si="7">SUM(B10:B12)</f>
        <v>275</v>
      </c>
      <c r="C13" s="154">
        <f t="shared" si="7"/>
        <v>238</v>
      </c>
      <c r="D13" s="446">
        <f t="shared" si="7"/>
        <v>1</v>
      </c>
      <c r="E13" s="455">
        <f t="shared" si="7"/>
        <v>190</v>
      </c>
      <c r="F13" s="451">
        <f t="shared" si="7"/>
        <v>19</v>
      </c>
      <c r="G13" s="364">
        <f>(D13+E13)/B13*100</f>
        <v>69.454545454545453</v>
      </c>
      <c r="H13" s="241">
        <f>(D13+E13)/C13*100</f>
        <v>80.252100840336141</v>
      </c>
      <c r="I13" s="16">
        <f t="shared" si="7"/>
        <v>19</v>
      </c>
      <c r="J13" s="43">
        <f t="shared" ref="J13" si="8">SUM(J10:J12)</f>
        <v>30</v>
      </c>
      <c r="K13" s="55">
        <f>SUM(K10:K12)</f>
        <v>12</v>
      </c>
      <c r="L13" s="62">
        <f>SUM(L10:L12)</f>
        <v>5</v>
      </c>
      <c r="M13" s="30">
        <f t="shared" si="6"/>
        <v>66</v>
      </c>
      <c r="N13" s="296">
        <f t="shared" si="4"/>
        <v>24</v>
      </c>
      <c r="O13" s="173">
        <f>(M13-I13)/C13*100</f>
        <v>19.747899159663866</v>
      </c>
      <c r="P13" s="16">
        <f t="shared" ref="P13" si="9">SUM(P10:P12)</f>
        <v>19</v>
      </c>
      <c r="Q13" s="43">
        <f t="shared" ref="Q13" si="10">SUM(Q10:Q12)</f>
        <v>30</v>
      </c>
      <c r="R13" s="276">
        <f>SUM(J13:L13)</f>
        <v>47</v>
      </c>
      <c r="S13" s="356">
        <f>+R13/C13*100</f>
        <v>19.747899159663866</v>
      </c>
      <c r="T13" s="284">
        <f t="shared" si="0"/>
        <v>37</v>
      </c>
      <c r="U13" s="278">
        <f t="shared" si="1"/>
        <v>18</v>
      </c>
      <c r="V13" s="284">
        <f t="shared" si="2"/>
        <v>12</v>
      </c>
      <c r="W13" s="278">
        <f t="shared" si="5"/>
        <v>49</v>
      </c>
      <c r="X13" s="278">
        <f t="shared" si="3"/>
        <v>49</v>
      </c>
    </row>
    <row r="14" spans="1:27" ht="20.100000000000001" customHeight="1">
      <c r="A14" s="1" t="s">
        <v>10</v>
      </c>
      <c r="B14" s="393"/>
      <c r="C14" s="161"/>
      <c r="D14" s="420"/>
      <c r="E14" s="107"/>
      <c r="F14" s="465"/>
      <c r="G14" s="391"/>
      <c r="H14" s="209"/>
      <c r="I14" s="106"/>
      <c r="J14" s="107"/>
      <c r="K14" s="108"/>
      <c r="L14" s="109"/>
      <c r="M14" s="82">
        <f t="shared" si="6"/>
        <v>0</v>
      </c>
      <c r="N14" s="389"/>
      <c r="O14" s="184"/>
      <c r="P14" s="106"/>
      <c r="Q14" s="107"/>
      <c r="R14" s="355"/>
      <c r="S14" s="355"/>
      <c r="T14" s="284">
        <f t="shared" si="0"/>
        <v>0</v>
      </c>
      <c r="U14" s="278">
        <f t="shared" si="1"/>
        <v>0</v>
      </c>
      <c r="V14" s="284">
        <f t="shared" si="2"/>
        <v>0</v>
      </c>
      <c r="W14" s="278">
        <f t="shared" si="5"/>
        <v>0</v>
      </c>
      <c r="X14" s="278">
        <f t="shared" si="3"/>
        <v>0</v>
      </c>
    </row>
    <row r="15" spans="1:27" ht="20.100000000000001" customHeight="1">
      <c r="A15" s="8" t="s">
        <v>11</v>
      </c>
      <c r="B15" s="394">
        <v>110</v>
      </c>
      <c r="C15" s="400">
        <v>88</v>
      </c>
      <c r="D15" s="421"/>
      <c r="E15" s="99">
        <v>55</v>
      </c>
      <c r="F15" s="466">
        <v>12</v>
      </c>
      <c r="G15" s="297">
        <f t="shared" ref="G15:G17" si="11">(D15+E15)/B15*100</f>
        <v>50</v>
      </c>
      <c r="H15" s="256">
        <f t="shared" ref="H15:H17" si="12">(D15+E15)/C15*100</f>
        <v>62.5</v>
      </c>
      <c r="I15" s="98">
        <v>12</v>
      </c>
      <c r="J15" s="99">
        <v>18</v>
      </c>
      <c r="K15" s="401">
        <v>6</v>
      </c>
      <c r="L15" s="101">
        <v>3</v>
      </c>
      <c r="M15" s="69">
        <f t="shared" si="6"/>
        <v>39</v>
      </c>
      <c r="N15" s="291">
        <f t="shared" ref="N15:N18" si="13">M15/B15*100</f>
        <v>35.454545454545453</v>
      </c>
      <c r="O15" s="402">
        <f t="shared" ref="O15:O18" si="14">(M15-I15)/C15*100</f>
        <v>30.681818181818183</v>
      </c>
      <c r="P15" s="98">
        <v>12</v>
      </c>
      <c r="Q15" s="99">
        <v>18</v>
      </c>
      <c r="R15" s="354">
        <f t="shared" ref="R15:R18" si="15">SUM(J15:L15)</f>
        <v>27</v>
      </c>
      <c r="S15" s="259">
        <f t="shared" ref="S15:S18" si="16">+R15/C15*100</f>
        <v>30.681818181818183</v>
      </c>
      <c r="T15" s="284">
        <f t="shared" si="0"/>
        <v>22</v>
      </c>
      <c r="U15" s="278">
        <f t="shared" si="1"/>
        <v>10</v>
      </c>
      <c r="V15" s="284">
        <f t="shared" si="2"/>
        <v>8</v>
      </c>
      <c r="W15" s="278">
        <f t="shared" si="5"/>
        <v>30</v>
      </c>
      <c r="X15" s="278">
        <f t="shared" si="3"/>
        <v>30</v>
      </c>
    </row>
    <row r="16" spans="1:27" ht="20.100000000000001" customHeight="1">
      <c r="A16" s="4" t="s">
        <v>12</v>
      </c>
      <c r="B16" s="395">
        <v>96</v>
      </c>
      <c r="C16" s="163">
        <v>66</v>
      </c>
      <c r="D16" s="418"/>
      <c r="E16" s="88">
        <v>34</v>
      </c>
      <c r="F16" s="444">
        <v>14</v>
      </c>
      <c r="G16" s="369">
        <f t="shared" si="11"/>
        <v>35.416666666666671</v>
      </c>
      <c r="H16" s="258">
        <f t="shared" si="12"/>
        <v>51.515151515151516</v>
      </c>
      <c r="I16" s="110">
        <v>18</v>
      </c>
      <c r="J16" s="88">
        <v>20</v>
      </c>
      <c r="K16" s="89"/>
      <c r="L16" s="90">
        <v>4</v>
      </c>
      <c r="M16" s="78">
        <f t="shared" si="6"/>
        <v>42</v>
      </c>
      <c r="N16" s="292">
        <f t="shared" si="13"/>
        <v>43.75</v>
      </c>
      <c r="O16" s="188">
        <f t="shared" si="14"/>
        <v>36.363636363636367</v>
      </c>
      <c r="P16" s="110">
        <v>18</v>
      </c>
      <c r="Q16" s="88">
        <v>20</v>
      </c>
      <c r="R16" s="354">
        <f t="shared" si="15"/>
        <v>24</v>
      </c>
      <c r="S16" s="259">
        <f t="shared" si="16"/>
        <v>36.363636363636367</v>
      </c>
      <c r="T16" s="284">
        <f t="shared" si="0"/>
        <v>30</v>
      </c>
      <c r="U16" s="278">
        <f t="shared" si="1"/>
        <v>12</v>
      </c>
      <c r="V16" s="284">
        <f t="shared" si="2"/>
        <v>8</v>
      </c>
      <c r="W16" s="278">
        <f t="shared" si="5"/>
        <v>38</v>
      </c>
      <c r="X16" s="278">
        <f t="shared" si="3"/>
        <v>38</v>
      </c>
    </row>
    <row r="17" spans="1:24" ht="20.100000000000001" customHeight="1">
      <c r="A17" s="91" t="s">
        <v>13</v>
      </c>
      <c r="B17" s="362">
        <v>97</v>
      </c>
      <c r="C17" s="158">
        <v>75</v>
      </c>
      <c r="D17" s="410"/>
      <c r="E17" s="111">
        <v>13</v>
      </c>
      <c r="F17" s="463">
        <v>19</v>
      </c>
      <c r="G17" s="392">
        <f t="shared" si="11"/>
        <v>13.402061855670103</v>
      </c>
      <c r="H17" s="257">
        <f t="shared" si="12"/>
        <v>17.333333333333336</v>
      </c>
      <c r="I17" s="92">
        <v>14</v>
      </c>
      <c r="J17" s="111">
        <v>20</v>
      </c>
      <c r="K17" s="112">
        <v>11</v>
      </c>
      <c r="L17" s="113">
        <v>5</v>
      </c>
      <c r="M17" s="81">
        <f t="shared" si="6"/>
        <v>50</v>
      </c>
      <c r="N17" s="293">
        <f t="shared" si="13"/>
        <v>51.546391752577314</v>
      </c>
      <c r="O17" s="180">
        <f t="shared" si="14"/>
        <v>48</v>
      </c>
      <c r="P17" s="92">
        <v>14</v>
      </c>
      <c r="Q17" s="111">
        <v>20</v>
      </c>
      <c r="R17" s="354">
        <f t="shared" si="15"/>
        <v>36</v>
      </c>
      <c r="S17" s="259">
        <f t="shared" si="16"/>
        <v>48</v>
      </c>
      <c r="T17" s="284">
        <f t="shared" si="0"/>
        <v>22</v>
      </c>
      <c r="U17" s="278">
        <f t="shared" si="1"/>
        <v>8</v>
      </c>
      <c r="V17" s="284">
        <f t="shared" si="2"/>
        <v>12</v>
      </c>
      <c r="W17" s="278">
        <f t="shared" si="5"/>
        <v>34</v>
      </c>
      <c r="X17" s="278">
        <f t="shared" si="3"/>
        <v>34</v>
      </c>
    </row>
    <row r="18" spans="1:24" ht="20.100000000000001" customHeight="1" thickBot="1">
      <c r="A18" s="10" t="s">
        <v>14</v>
      </c>
      <c r="B18" s="366">
        <f t="shared" ref="B18:I18" si="17">SUM(B15:B17)</f>
        <v>303</v>
      </c>
      <c r="C18" s="154">
        <f t="shared" si="17"/>
        <v>229</v>
      </c>
      <c r="D18" s="446">
        <f t="shared" si="17"/>
        <v>0</v>
      </c>
      <c r="E18" s="455">
        <f t="shared" si="17"/>
        <v>102</v>
      </c>
      <c r="F18" s="451">
        <f t="shared" si="17"/>
        <v>45</v>
      </c>
      <c r="G18" s="364">
        <f>(D18+E18)/B18*100</f>
        <v>33.663366336633665</v>
      </c>
      <c r="H18" s="241">
        <f>(D18+E18)/C18*100</f>
        <v>44.541484716157207</v>
      </c>
      <c r="I18" s="17">
        <f t="shared" si="17"/>
        <v>44</v>
      </c>
      <c r="J18" s="44">
        <f t="shared" ref="J18:L18" si="18">SUM(J15:J17)</f>
        <v>58</v>
      </c>
      <c r="K18" s="56">
        <f t="shared" si="18"/>
        <v>17</v>
      </c>
      <c r="L18" s="63">
        <f t="shared" si="18"/>
        <v>12</v>
      </c>
      <c r="M18" s="31">
        <f t="shared" si="6"/>
        <v>131</v>
      </c>
      <c r="N18" s="339">
        <f t="shared" si="13"/>
        <v>43.234323432343238</v>
      </c>
      <c r="O18" s="175">
        <f t="shared" si="14"/>
        <v>37.991266375545848</v>
      </c>
      <c r="P18" s="17">
        <f t="shared" ref="P18:Q18" si="19">SUM(P15:P17)</f>
        <v>44</v>
      </c>
      <c r="Q18" s="44">
        <f t="shared" si="19"/>
        <v>58</v>
      </c>
      <c r="R18" s="276">
        <f t="shared" si="15"/>
        <v>87</v>
      </c>
      <c r="S18" s="356">
        <f t="shared" si="16"/>
        <v>37.991266375545848</v>
      </c>
      <c r="T18" s="284">
        <f t="shared" si="0"/>
        <v>74</v>
      </c>
      <c r="U18" s="278">
        <f t="shared" si="1"/>
        <v>30</v>
      </c>
      <c r="V18" s="284">
        <f t="shared" si="2"/>
        <v>28</v>
      </c>
      <c r="W18" s="278">
        <f t="shared" si="5"/>
        <v>102</v>
      </c>
      <c r="X18" s="278">
        <f t="shared" si="3"/>
        <v>102</v>
      </c>
    </row>
    <row r="19" spans="1:24" ht="20.100000000000001" customHeight="1">
      <c r="A19" s="1" t="s">
        <v>15</v>
      </c>
      <c r="B19" s="160"/>
      <c r="C19" s="161"/>
      <c r="D19" s="420"/>
      <c r="E19" s="107"/>
      <c r="F19" s="465"/>
      <c r="G19" s="208"/>
      <c r="H19" s="209"/>
      <c r="I19" s="106"/>
      <c r="J19" s="107"/>
      <c r="K19" s="108"/>
      <c r="L19" s="109"/>
      <c r="M19" s="82">
        <f t="shared" si="6"/>
        <v>0</v>
      </c>
      <c r="N19" s="183"/>
      <c r="O19" s="184"/>
      <c r="P19" s="106"/>
      <c r="Q19" s="107"/>
      <c r="R19" s="355"/>
      <c r="S19" s="355"/>
      <c r="T19" s="284"/>
      <c r="U19" s="278"/>
      <c r="V19" s="284"/>
      <c r="W19" s="278">
        <f t="shared" si="5"/>
        <v>0</v>
      </c>
      <c r="X19" s="278">
        <f t="shared" si="3"/>
        <v>0</v>
      </c>
    </row>
    <row r="20" spans="1:24" ht="20.100000000000001" customHeight="1">
      <c r="A20" s="145" t="s">
        <v>47</v>
      </c>
      <c r="B20" s="164">
        <v>1333</v>
      </c>
      <c r="C20" s="165">
        <v>2</v>
      </c>
      <c r="D20" s="449"/>
      <c r="E20" s="147"/>
      <c r="F20" s="467"/>
      <c r="G20" s="225"/>
      <c r="H20" s="237"/>
      <c r="I20" s="146">
        <v>202</v>
      </c>
      <c r="J20" s="147">
        <v>131</v>
      </c>
      <c r="K20" s="148"/>
      <c r="L20" s="149"/>
      <c r="M20" s="150">
        <f t="shared" si="6"/>
        <v>333</v>
      </c>
      <c r="N20" s="387">
        <f>M20/B20*100</f>
        <v>24.981245311327832</v>
      </c>
      <c r="O20" s="190"/>
      <c r="P20" s="146">
        <v>202</v>
      </c>
      <c r="Q20" s="147">
        <v>131</v>
      </c>
      <c r="R20" s="354">
        <f>SUM(J20:L20)</f>
        <v>131</v>
      </c>
      <c r="S20" s="259"/>
      <c r="T20" s="284"/>
      <c r="U20" s="278"/>
      <c r="V20" s="284"/>
      <c r="W20" s="278">
        <f t="shared" si="5"/>
        <v>333</v>
      </c>
      <c r="X20" s="278">
        <f t="shared" si="3"/>
        <v>0</v>
      </c>
    </row>
    <row r="21" spans="1:24" ht="20.100000000000001" customHeight="1">
      <c r="A21" s="136" t="s">
        <v>49</v>
      </c>
      <c r="B21" s="166">
        <v>25</v>
      </c>
      <c r="C21" s="378">
        <v>80</v>
      </c>
      <c r="D21" s="450"/>
      <c r="E21" s="141">
        <v>20</v>
      </c>
      <c r="F21" s="468">
        <v>40</v>
      </c>
      <c r="G21" s="223"/>
      <c r="H21" s="371">
        <f>(D21+E21)/C21*100</f>
        <v>25</v>
      </c>
      <c r="I21" s="140">
        <v>2</v>
      </c>
      <c r="J21" s="141">
        <v>12</v>
      </c>
      <c r="K21" s="142">
        <v>4</v>
      </c>
      <c r="L21" s="143">
        <v>9</v>
      </c>
      <c r="M21" s="144">
        <f t="shared" si="6"/>
        <v>27</v>
      </c>
      <c r="N21" s="189"/>
      <c r="O21" s="386">
        <f t="shared" ref="O21:O41" si="20">(M21-I21)/C21*100</f>
        <v>31.25</v>
      </c>
      <c r="P21" s="140">
        <v>2</v>
      </c>
      <c r="Q21" s="141">
        <v>12</v>
      </c>
      <c r="R21" s="276">
        <f t="shared" ref="R21:R22" si="21">SUM(J21:L21)</f>
        <v>25</v>
      </c>
      <c r="S21" s="356">
        <f t="shared" ref="S21:S41" si="22">+R21/C21*100</f>
        <v>31.25</v>
      </c>
      <c r="T21" s="284"/>
      <c r="U21" s="278"/>
      <c r="V21" s="284"/>
      <c r="W21" s="278">
        <f t="shared" si="5"/>
        <v>14</v>
      </c>
      <c r="X21" s="278">
        <f t="shared" si="3"/>
        <v>0</v>
      </c>
    </row>
    <row r="22" spans="1:24" ht="24.75" customHeight="1">
      <c r="A22" s="349" t="s">
        <v>50</v>
      </c>
      <c r="B22" s="167">
        <v>16</v>
      </c>
      <c r="C22" s="348">
        <v>31</v>
      </c>
      <c r="D22" s="361"/>
      <c r="E22" s="115">
        <v>5</v>
      </c>
      <c r="F22" s="443">
        <v>9</v>
      </c>
      <c r="G22" s="255"/>
      <c r="H22" s="294">
        <f t="shared" ref="H22:H40" si="23">(D22+E22)/C22*100</f>
        <v>16.129032258064516</v>
      </c>
      <c r="I22" s="361">
        <v>1</v>
      </c>
      <c r="J22" s="358">
        <v>27</v>
      </c>
      <c r="K22" s="359">
        <v>4</v>
      </c>
      <c r="L22" s="360">
        <v>1</v>
      </c>
      <c r="M22" s="351">
        <f t="shared" si="6"/>
        <v>33</v>
      </c>
      <c r="N22" s="350" t="s">
        <v>108</v>
      </c>
      <c r="O22" s="347">
        <f>(M22-I22)/C22*100</f>
        <v>103.2258064516129</v>
      </c>
      <c r="P22" s="114">
        <v>1</v>
      </c>
      <c r="Q22" s="115">
        <v>27</v>
      </c>
      <c r="R22" s="276">
        <f t="shared" si="21"/>
        <v>32</v>
      </c>
      <c r="S22" s="356">
        <f t="shared" si="22"/>
        <v>103.2258064516129</v>
      </c>
      <c r="T22" s="357" t="s">
        <v>109</v>
      </c>
      <c r="U22" s="278"/>
      <c r="V22" s="284"/>
      <c r="W22" s="278"/>
      <c r="X22" s="278"/>
    </row>
    <row r="23" spans="1:24" ht="20.100000000000001" customHeight="1">
      <c r="A23" s="11" t="s">
        <v>51</v>
      </c>
      <c r="B23" s="167">
        <v>24</v>
      </c>
      <c r="C23" s="379">
        <v>83</v>
      </c>
      <c r="D23" s="361"/>
      <c r="E23" s="115">
        <v>21</v>
      </c>
      <c r="F23" s="443">
        <v>38</v>
      </c>
      <c r="G23" s="255"/>
      <c r="H23" s="294">
        <f t="shared" si="23"/>
        <v>25.301204819277107</v>
      </c>
      <c r="I23" s="114">
        <v>1</v>
      </c>
      <c r="J23" s="115">
        <v>15</v>
      </c>
      <c r="K23" s="116">
        <v>3</v>
      </c>
      <c r="L23" s="117">
        <v>1</v>
      </c>
      <c r="M23" s="84">
        <f t="shared" si="6"/>
        <v>20</v>
      </c>
      <c r="N23" s="191"/>
      <c r="O23" s="298">
        <f t="shared" si="20"/>
        <v>22.891566265060241</v>
      </c>
      <c r="P23" s="114">
        <v>1</v>
      </c>
      <c r="Q23" s="115">
        <v>15</v>
      </c>
      <c r="R23" s="276">
        <f t="shared" ref="R23:R41" si="24">SUM(J23:L23)</f>
        <v>19</v>
      </c>
      <c r="S23" s="356">
        <f t="shared" si="22"/>
        <v>22.891566265060241</v>
      </c>
      <c r="T23" s="284"/>
      <c r="U23" s="278"/>
      <c r="V23" s="284"/>
      <c r="W23" s="278">
        <f t="shared" ref="W23:W28" si="25">SUM(I23,J23)</f>
        <v>16</v>
      </c>
      <c r="X23" s="278">
        <f t="shared" si="3"/>
        <v>0</v>
      </c>
    </row>
    <row r="24" spans="1:24" ht="20.100000000000001" customHeight="1">
      <c r="A24" s="11" t="s">
        <v>58</v>
      </c>
      <c r="B24" s="167">
        <v>22</v>
      </c>
      <c r="C24" s="379">
        <v>85</v>
      </c>
      <c r="D24" s="361"/>
      <c r="E24" s="115">
        <v>78</v>
      </c>
      <c r="F24" s="443">
        <v>8</v>
      </c>
      <c r="G24" s="255"/>
      <c r="H24" s="294">
        <f t="shared" si="23"/>
        <v>91.764705882352942</v>
      </c>
      <c r="I24" s="114">
        <v>1</v>
      </c>
      <c r="J24" s="115">
        <v>3</v>
      </c>
      <c r="K24" s="116">
        <v>1</v>
      </c>
      <c r="L24" s="117"/>
      <c r="M24" s="84">
        <f t="shared" si="6"/>
        <v>5</v>
      </c>
      <c r="N24" s="191"/>
      <c r="O24" s="298">
        <f t="shared" si="20"/>
        <v>4.7058823529411766</v>
      </c>
      <c r="P24" s="114">
        <v>1</v>
      </c>
      <c r="Q24" s="115">
        <v>3</v>
      </c>
      <c r="R24" s="276">
        <f t="shared" si="24"/>
        <v>4</v>
      </c>
      <c r="S24" s="356">
        <f t="shared" si="22"/>
        <v>4.7058823529411766</v>
      </c>
      <c r="T24" s="284"/>
      <c r="U24" s="278"/>
      <c r="V24" s="284"/>
      <c r="W24" s="278">
        <f t="shared" si="25"/>
        <v>4</v>
      </c>
      <c r="X24" s="278">
        <f t="shared" si="3"/>
        <v>0</v>
      </c>
    </row>
    <row r="25" spans="1:24" ht="20.100000000000001" customHeight="1">
      <c r="A25" s="11" t="s">
        <v>59</v>
      </c>
      <c r="B25" s="167">
        <v>16</v>
      </c>
      <c r="C25" s="379">
        <v>69</v>
      </c>
      <c r="D25" s="361"/>
      <c r="E25" s="115">
        <v>4</v>
      </c>
      <c r="F25" s="443">
        <v>17</v>
      </c>
      <c r="G25" s="255"/>
      <c r="H25" s="294">
        <f t="shared" si="23"/>
        <v>5.7971014492753623</v>
      </c>
      <c r="I25" s="114">
        <v>1</v>
      </c>
      <c r="J25" s="115">
        <v>8</v>
      </c>
      <c r="K25" s="116">
        <v>5</v>
      </c>
      <c r="L25" s="117">
        <v>11</v>
      </c>
      <c r="M25" s="84">
        <f t="shared" si="6"/>
        <v>25</v>
      </c>
      <c r="N25" s="191"/>
      <c r="O25" s="298">
        <f t="shared" si="20"/>
        <v>34.782608695652172</v>
      </c>
      <c r="P25" s="114">
        <v>1</v>
      </c>
      <c r="Q25" s="115">
        <v>8</v>
      </c>
      <c r="R25" s="276">
        <f t="shared" si="24"/>
        <v>24</v>
      </c>
      <c r="S25" s="356">
        <f t="shared" si="22"/>
        <v>34.782608695652172</v>
      </c>
      <c r="T25" s="284"/>
      <c r="U25" s="278"/>
      <c r="V25" s="284"/>
      <c r="W25" s="278">
        <f t="shared" si="25"/>
        <v>9</v>
      </c>
      <c r="X25" s="278">
        <f t="shared" si="3"/>
        <v>0</v>
      </c>
    </row>
    <row r="26" spans="1:24" ht="20.100000000000001" customHeight="1">
      <c r="A26" s="11" t="s">
        <v>60</v>
      </c>
      <c r="B26" s="167">
        <v>28</v>
      </c>
      <c r="C26" s="379">
        <v>84</v>
      </c>
      <c r="D26" s="361"/>
      <c r="E26" s="115">
        <v>48</v>
      </c>
      <c r="F26" s="443">
        <v>28</v>
      </c>
      <c r="G26" s="255"/>
      <c r="H26" s="294">
        <f t="shared" si="23"/>
        <v>57.142857142857139</v>
      </c>
      <c r="I26" s="114">
        <v>1</v>
      </c>
      <c r="J26" s="115">
        <v>1</v>
      </c>
      <c r="K26" s="116"/>
      <c r="L26" s="117">
        <v>2</v>
      </c>
      <c r="M26" s="84">
        <f t="shared" si="6"/>
        <v>4</v>
      </c>
      <c r="N26" s="191"/>
      <c r="O26" s="298">
        <f t="shared" si="20"/>
        <v>3.5714285714285712</v>
      </c>
      <c r="P26" s="114">
        <v>1</v>
      </c>
      <c r="Q26" s="115">
        <v>1</v>
      </c>
      <c r="R26" s="276">
        <f t="shared" si="24"/>
        <v>3</v>
      </c>
      <c r="S26" s="356">
        <f t="shared" si="22"/>
        <v>3.5714285714285712</v>
      </c>
      <c r="T26" s="284"/>
      <c r="U26" s="278"/>
      <c r="V26" s="284"/>
      <c r="W26" s="278">
        <f t="shared" si="25"/>
        <v>2</v>
      </c>
      <c r="X26" s="278">
        <f t="shared" si="3"/>
        <v>0</v>
      </c>
    </row>
    <row r="27" spans="1:24" ht="20.100000000000001" customHeight="1">
      <c r="A27" s="11" t="s">
        <v>61</v>
      </c>
      <c r="B27" s="167">
        <v>18</v>
      </c>
      <c r="C27" s="379">
        <v>78</v>
      </c>
      <c r="D27" s="361">
        <v>1</v>
      </c>
      <c r="E27" s="115">
        <v>29</v>
      </c>
      <c r="F27" s="443">
        <v>25</v>
      </c>
      <c r="G27" s="255"/>
      <c r="H27" s="294">
        <f t="shared" si="23"/>
        <v>38.461538461538467</v>
      </c>
      <c r="I27" s="114">
        <v>1</v>
      </c>
      <c r="J27" s="115">
        <v>16</v>
      </c>
      <c r="K27" s="116">
        <v>4</v>
      </c>
      <c r="L27" s="117">
        <v>8</v>
      </c>
      <c r="M27" s="84">
        <f t="shared" si="6"/>
        <v>29</v>
      </c>
      <c r="N27" s="191"/>
      <c r="O27" s="298">
        <f t="shared" si="20"/>
        <v>35.897435897435898</v>
      </c>
      <c r="P27" s="114">
        <v>1</v>
      </c>
      <c r="Q27" s="115">
        <v>16</v>
      </c>
      <c r="R27" s="276">
        <f t="shared" si="24"/>
        <v>28</v>
      </c>
      <c r="S27" s="356">
        <f t="shared" si="22"/>
        <v>35.897435897435898</v>
      </c>
      <c r="T27" s="284"/>
      <c r="U27" s="278"/>
      <c r="V27" s="284"/>
      <c r="W27" s="278">
        <f t="shared" si="25"/>
        <v>17</v>
      </c>
      <c r="X27" s="278">
        <f t="shared" si="3"/>
        <v>0</v>
      </c>
    </row>
    <row r="28" spans="1:24" ht="20.100000000000001" customHeight="1">
      <c r="A28" s="11" t="s">
        <v>62</v>
      </c>
      <c r="B28" s="167">
        <v>27</v>
      </c>
      <c r="C28" s="379">
        <v>83</v>
      </c>
      <c r="D28" s="361"/>
      <c r="E28" s="115">
        <v>54</v>
      </c>
      <c r="F28" s="443">
        <v>14</v>
      </c>
      <c r="G28" s="255"/>
      <c r="H28" s="294">
        <f t="shared" si="23"/>
        <v>65.060240963855421</v>
      </c>
      <c r="I28" s="114"/>
      <c r="J28" s="115">
        <v>8</v>
      </c>
      <c r="K28" s="116">
        <v>4</v>
      </c>
      <c r="L28" s="117">
        <v>1</v>
      </c>
      <c r="M28" s="84">
        <f t="shared" si="6"/>
        <v>13</v>
      </c>
      <c r="N28" s="191"/>
      <c r="O28" s="298">
        <f t="shared" si="20"/>
        <v>15.66265060240964</v>
      </c>
      <c r="P28" s="114"/>
      <c r="Q28" s="115">
        <v>8</v>
      </c>
      <c r="R28" s="276">
        <f t="shared" si="24"/>
        <v>13</v>
      </c>
      <c r="S28" s="356">
        <f t="shared" si="22"/>
        <v>15.66265060240964</v>
      </c>
      <c r="T28" s="284"/>
      <c r="U28" s="278"/>
      <c r="V28" s="284"/>
      <c r="W28" s="278">
        <f t="shared" si="25"/>
        <v>8</v>
      </c>
      <c r="X28" s="278">
        <f t="shared" si="3"/>
        <v>0</v>
      </c>
    </row>
    <row r="29" spans="1:24" ht="25.5" customHeight="1">
      <c r="A29" s="349" t="s">
        <v>63</v>
      </c>
      <c r="B29" s="167">
        <v>28</v>
      </c>
      <c r="C29" s="348">
        <v>30</v>
      </c>
      <c r="D29" s="361"/>
      <c r="E29" s="115">
        <v>6</v>
      </c>
      <c r="F29" s="443">
        <v>5</v>
      </c>
      <c r="G29" s="255"/>
      <c r="H29" s="294">
        <f t="shared" si="23"/>
        <v>20</v>
      </c>
      <c r="I29" s="114"/>
      <c r="J29" s="358">
        <v>21</v>
      </c>
      <c r="K29" s="359">
        <v>5</v>
      </c>
      <c r="L29" s="360">
        <v>6</v>
      </c>
      <c r="M29" s="351">
        <f t="shared" si="6"/>
        <v>32</v>
      </c>
      <c r="N29" s="350" t="s">
        <v>108</v>
      </c>
      <c r="O29" s="347">
        <f>(M29-I29)/C29*100</f>
        <v>106.66666666666667</v>
      </c>
      <c r="P29" s="114"/>
      <c r="Q29" s="115">
        <v>21</v>
      </c>
      <c r="R29" s="276">
        <f t="shared" si="24"/>
        <v>32</v>
      </c>
      <c r="S29" s="356">
        <f t="shared" si="22"/>
        <v>106.66666666666667</v>
      </c>
      <c r="T29" s="357" t="s">
        <v>109</v>
      </c>
      <c r="U29" s="278"/>
      <c r="V29" s="284"/>
      <c r="W29" s="278"/>
      <c r="X29" s="278"/>
    </row>
    <row r="30" spans="1:24" ht="20.100000000000001" customHeight="1">
      <c r="A30" s="11" t="s">
        <v>64</v>
      </c>
      <c r="B30" s="167">
        <v>24</v>
      </c>
      <c r="C30" s="379">
        <v>84</v>
      </c>
      <c r="D30" s="361"/>
      <c r="E30" s="115">
        <v>73</v>
      </c>
      <c r="F30" s="443">
        <v>8</v>
      </c>
      <c r="G30" s="255"/>
      <c r="H30" s="294">
        <f t="shared" si="23"/>
        <v>86.904761904761912</v>
      </c>
      <c r="I30" s="114"/>
      <c r="J30" s="115">
        <v>2</v>
      </c>
      <c r="K30" s="116">
        <v>1</v>
      </c>
      <c r="L30" s="117">
        <v>1</v>
      </c>
      <c r="M30" s="84">
        <f t="shared" si="6"/>
        <v>4</v>
      </c>
      <c r="N30" s="191"/>
      <c r="O30" s="192">
        <f t="shared" si="20"/>
        <v>4.7619047619047619</v>
      </c>
      <c r="P30" s="114"/>
      <c r="Q30" s="115">
        <v>2</v>
      </c>
      <c r="R30" s="276">
        <f t="shared" si="24"/>
        <v>4</v>
      </c>
      <c r="S30" s="356">
        <f t="shared" si="22"/>
        <v>4.7619047619047619</v>
      </c>
      <c r="T30" s="284"/>
      <c r="U30" s="278"/>
      <c r="V30" s="284"/>
      <c r="W30" s="278">
        <f t="shared" ref="W30:W40" si="26">SUM(I30,J30)</f>
        <v>2</v>
      </c>
      <c r="X30" s="278">
        <f t="shared" si="3"/>
        <v>0</v>
      </c>
    </row>
    <row r="31" spans="1:24" ht="20.100000000000001" customHeight="1">
      <c r="A31" s="11" t="s">
        <v>65</v>
      </c>
      <c r="B31" s="167">
        <v>34</v>
      </c>
      <c r="C31" s="379">
        <v>81</v>
      </c>
      <c r="D31" s="361"/>
      <c r="E31" s="115">
        <v>40</v>
      </c>
      <c r="F31" s="443">
        <v>34</v>
      </c>
      <c r="G31" s="255"/>
      <c r="H31" s="294">
        <f t="shared" si="23"/>
        <v>49.382716049382715</v>
      </c>
      <c r="I31" s="114">
        <v>3</v>
      </c>
      <c r="J31" s="115">
        <v>8</v>
      </c>
      <c r="K31" s="116">
        <v>3</v>
      </c>
      <c r="L31" s="117">
        <v>3</v>
      </c>
      <c r="M31" s="84">
        <f t="shared" si="6"/>
        <v>17</v>
      </c>
      <c r="N31" s="191"/>
      <c r="O31" s="192">
        <f t="shared" si="20"/>
        <v>17.283950617283949</v>
      </c>
      <c r="P31" s="114">
        <v>3</v>
      </c>
      <c r="Q31" s="115">
        <v>8</v>
      </c>
      <c r="R31" s="276">
        <f t="shared" si="24"/>
        <v>14</v>
      </c>
      <c r="S31" s="356">
        <f t="shared" si="22"/>
        <v>17.283950617283949</v>
      </c>
      <c r="T31" s="284"/>
      <c r="U31" s="278"/>
      <c r="V31" s="284"/>
      <c r="W31" s="278">
        <f t="shared" si="26"/>
        <v>11</v>
      </c>
      <c r="X31" s="278">
        <f t="shared" si="3"/>
        <v>0</v>
      </c>
    </row>
    <row r="32" spans="1:24" ht="20.100000000000001" customHeight="1">
      <c r="A32" s="11" t="s">
        <v>66</v>
      </c>
      <c r="B32" s="167">
        <v>7</v>
      </c>
      <c r="C32" s="379">
        <v>89</v>
      </c>
      <c r="D32" s="361"/>
      <c r="E32" s="115">
        <v>32</v>
      </c>
      <c r="F32" s="443">
        <v>29</v>
      </c>
      <c r="G32" s="255"/>
      <c r="H32" s="294">
        <f t="shared" si="23"/>
        <v>35.955056179775283</v>
      </c>
      <c r="I32" s="114">
        <v>1</v>
      </c>
      <c r="J32" s="115">
        <v>14</v>
      </c>
      <c r="K32" s="116">
        <v>3</v>
      </c>
      <c r="L32" s="117">
        <v>4</v>
      </c>
      <c r="M32" s="84">
        <f t="shared" si="6"/>
        <v>22</v>
      </c>
      <c r="N32" s="191"/>
      <c r="O32" s="192">
        <f t="shared" si="20"/>
        <v>23.595505617977526</v>
      </c>
      <c r="P32" s="114">
        <v>1</v>
      </c>
      <c r="Q32" s="115">
        <v>14</v>
      </c>
      <c r="R32" s="276">
        <f t="shared" si="24"/>
        <v>21</v>
      </c>
      <c r="S32" s="356">
        <f t="shared" si="22"/>
        <v>23.595505617977526</v>
      </c>
      <c r="T32" s="284"/>
      <c r="U32" s="278"/>
      <c r="V32" s="284"/>
      <c r="W32" s="278">
        <f t="shared" si="26"/>
        <v>15</v>
      </c>
      <c r="X32" s="278">
        <f t="shared" si="3"/>
        <v>0</v>
      </c>
    </row>
    <row r="33" spans="1:24" ht="20.100000000000001" customHeight="1">
      <c r="A33" s="11" t="s">
        <v>67</v>
      </c>
      <c r="B33" s="167">
        <v>13</v>
      </c>
      <c r="C33" s="379">
        <v>86</v>
      </c>
      <c r="D33" s="361">
        <v>2</v>
      </c>
      <c r="E33" s="115">
        <v>14</v>
      </c>
      <c r="F33" s="443">
        <v>22</v>
      </c>
      <c r="G33" s="255"/>
      <c r="H33" s="294">
        <f t="shared" si="23"/>
        <v>18.604651162790699</v>
      </c>
      <c r="I33" s="114"/>
      <c r="J33" s="115">
        <v>25</v>
      </c>
      <c r="K33" s="116">
        <v>11</v>
      </c>
      <c r="L33" s="117">
        <v>6</v>
      </c>
      <c r="M33" s="84">
        <f t="shared" si="6"/>
        <v>42</v>
      </c>
      <c r="N33" s="191"/>
      <c r="O33" s="192">
        <f t="shared" si="20"/>
        <v>48.837209302325576</v>
      </c>
      <c r="P33" s="114"/>
      <c r="Q33" s="115">
        <v>25</v>
      </c>
      <c r="R33" s="276">
        <f t="shared" si="24"/>
        <v>42</v>
      </c>
      <c r="S33" s="356">
        <f t="shared" si="22"/>
        <v>48.837209302325576</v>
      </c>
      <c r="T33" s="284"/>
      <c r="U33" s="278"/>
      <c r="V33" s="284"/>
      <c r="W33" s="278">
        <f t="shared" si="26"/>
        <v>25</v>
      </c>
      <c r="X33" s="278">
        <f t="shared" si="3"/>
        <v>0</v>
      </c>
    </row>
    <row r="34" spans="1:24" ht="20.100000000000001" customHeight="1">
      <c r="A34" s="11" t="s">
        <v>16</v>
      </c>
      <c r="B34" s="167">
        <v>23</v>
      </c>
      <c r="C34" s="379">
        <v>84</v>
      </c>
      <c r="D34" s="361">
        <v>1</v>
      </c>
      <c r="E34" s="115">
        <v>32</v>
      </c>
      <c r="F34" s="443">
        <v>38</v>
      </c>
      <c r="G34" s="255"/>
      <c r="H34" s="294">
        <f t="shared" si="23"/>
        <v>39.285714285714285</v>
      </c>
      <c r="I34" s="114">
        <v>1</v>
      </c>
      <c r="J34" s="115">
        <v>8</v>
      </c>
      <c r="K34" s="116">
        <v>3</v>
      </c>
      <c r="L34" s="117">
        <v>3</v>
      </c>
      <c r="M34" s="84">
        <f t="shared" si="6"/>
        <v>15</v>
      </c>
      <c r="N34" s="191"/>
      <c r="O34" s="192">
        <f t="shared" si="20"/>
        <v>16.666666666666664</v>
      </c>
      <c r="P34" s="114">
        <v>1</v>
      </c>
      <c r="Q34" s="115">
        <v>8</v>
      </c>
      <c r="R34" s="276">
        <f t="shared" si="24"/>
        <v>14</v>
      </c>
      <c r="S34" s="356">
        <f t="shared" si="22"/>
        <v>16.666666666666664</v>
      </c>
      <c r="T34" s="284"/>
      <c r="U34" s="278"/>
      <c r="V34" s="284"/>
      <c r="W34" s="278">
        <f t="shared" si="26"/>
        <v>9</v>
      </c>
      <c r="X34" s="278">
        <f t="shared" si="3"/>
        <v>0</v>
      </c>
    </row>
    <row r="35" spans="1:24" ht="20.100000000000001" customHeight="1">
      <c r="A35" s="11" t="s">
        <v>68</v>
      </c>
      <c r="B35" s="167"/>
      <c r="C35" s="379">
        <v>60</v>
      </c>
      <c r="D35" s="361"/>
      <c r="E35" s="115">
        <v>24</v>
      </c>
      <c r="F35" s="443">
        <v>18</v>
      </c>
      <c r="G35" s="255"/>
      <c r="H35" s="294">
        <f t="shared" si="23"/>
        <v>40</v>
      </c>
      <c r="I35" s="114"/>
      <c r="J35" s="115">
        <v>6</v>
      </c>
      <c r="K35" s="116">
        <v>2</v>
      </c>
      <c r="L35" s="117">
        <v>3</v>
      </c>
      <c r="M35" s="84">
        <f t="shared" si="6"/>
        <v>11</v>
      </c>
      <c r="N35" s="191"/>
      <c r="O35" s="192">
        <f t="shared" si="20"/>
        <v>18.333333333333332</v>
      </c>
      <c r="P35" s="114"/>
      <c r="Q35" s="115">
        <v>6</v>
      </c>
      <c r="R35" s="276">
        <f t="shared" si="24"/>
        <v>11</v>
      </c>
      <c r="S35" s="356">
        <f t="shared" si="22"/>
        <v>18.333333333333332</v>
      </c>
      <c r="T35" s="284"/>
      <c r="U35" s="278"/>
      <c r="V35" s="284"/>
      <c r="W35" s="278">
        <f t="shared" si="26"/>
        <v>6</v>
      </c>
      <c r="X35" s="278">
        <f t="shared" si="3"/>
        <v>0</v>
      </c>
    </row>
    <row r="36" spans="1:24" ht="20.100000000000001" customHeight="1">
      <c r="A36" s="11" t="s">
        <v>69</v>
      </c>
      <c r="B36" s="167">
        <v>37</v>
      </c>
      <c r="C36" s="379">
        <v>84</v>
      </c>
      <c r="D36" s="361"/>
      <c r="E36" s="115">
        <v>61</v>
      </c>
      <c r="F36" s="443">
        <v>12</v>
      </c>
      <c r="G36" s="255"/>
      <c r="H36" s="294">
        <f t="shared" si="23"/>
        <v>72.61904761904762</v>
      </c>
      <c r="I36" s="114">
        <v>1</v>
      </c>
      <c r="J36" s="115">
        <v>5</v>
      </c>
      <c r="K36" s="116">
        <v>3</v>
      </c>
      <c r="L36" s="117"/>
      <c r="M36" s="84">
        <f t="shared" si="6"/>
        <v>9</v>
      </c>
      <c r="N36" s="191"/>
      <c r="O36" s="192">
        <f t="shared" si="20"/>
        <v>9.5238095238095237</v>
      </c>
      <c r="P36" s="114">
        <v>1</v>
      </c>
      <c r="Q36" s="115">
        <v>5</v>
      </c>
      <c r="R36" s="276">
        <f t="shared" si="24"/>
        <v>8</v>
      </c>
      <c r="S36" s="356">
        <f t="shared" si="22"/>
        <v>9.5238095238095237</v>
      </c>
      <c r="T36" s="284"/>
      <c r="U36" s="278"/>
      <c r="V36" s="284"/>
      <c r="W36" s="278">
        <f t="shared" si="26"/>
        <v>6</v>
      </c>
      <c r="X36" s="278">
        <f t="shared" si="3"/>
        <v>0</v>
      </c>
    </row>
    <row r="37" spans="1:24" ht="20.100000000000001" customHeight="1">
      <c r="A37" s="4" t="s">
        <v>70</v>
      </c>
      <c r="B37" s="162"/>
      <c r="C37" s="380"/>
      <c r="D37" s="418"/>
      <c r="E37" s="88"/>
      <c r="F37" s="444"/>
      <c r="G37" s="255"/>
      <c r="H37" s="294"/>
      <c r="I37" s="110"/>
      <c r="J37" s="88"/>
      <c r="K37" s="89"/>
      <c r="L37" s="90"/>
      <c r="M37" s="78">
        <f t="shared" si="6"/>
        <v>0</v>
      </c>
      <c r="N37" s="187"/>
      <c r="O37" s="188"/>
      <c r="P37" s="110"/>
      <c r="Q37" s="88"/>
      <c r="R37" s="276">
        <f t="shared" si="24"/>
        <v>0</v>
      </c>
      <c r="S37" s="356" t="e">
        <f t="shared" si="22"/>
        <v>#DIV/0!</v>
      </c>
      <c r="T37" s="284"/>
      <c r="U37" s="278"/>
      <c r="V37" s="284"/>
      <c r="W37" s="278">
        <f t="shared" si="26"/>
        <v>0</v>
      </c>
      <c r="X37" s="278">
        <f t="shared" si="3"/>
        <v>0</v>
      </c>
    </row>
    <row r="38" spans="1:24" ht="20.100000000000001" customHeight="1">
      <c r="A38" s="4" t="s">
        <v>71</v>
      </c>
      <c r="B38" s="162">
        <v>38</v>
      </c>
      <c r="C38" s="380">
        <v>77</v>
      </c>
      <c r="D38" s="418"/>
      <c r="E38" s="88">
        <v>19</v>
      </c>
      <c r="F38" s="444">
        <v>31</v>
      </c>
      <c r="G38" s="255"/>
      <c r="H38" s="294">
        <f t="shared" si="23"/>
        <v>24.675324675324674</v>
      </c>
      <c r="I38" s="110">
        <v>3</v>
      </c>
      <c r="J38" s="88">
        <v>18</v>
      </c>
      <c r="K38" s="89">
        <v>6</v>
      </c>
      <c r="L38" s="90">
        <v>7</v>
      </c>
      <c r="M38" s="78">
        <f t="shared" si="6"/>
        <v>34</v>
      </c>
      <c r="N38" s="187"/>
      <c r="O38" s="192">
        <f t="shared" si="20"/>
        <v>40.259740259740262</v>
      </c>
      <c r="P38" s="110">
        <v>3</v>
      </c>
      <c r="Q38" s="88">
        <v>18</v>
      </c>
      <c r="R38" s="276">
        <f t="shared" si="24"/>
        <v>31</v>
      </c>
      <c r="S38" s="356">
        <f t="shared" si="22"/>
        <v>40.259740259740262</v>
      </c>
      <c r="T38" s="284"/>
      <c r="U38" s="278"/>
      <c r="V38" s="284"/>
      <c r="W38" s="278">
        <f t="shared" si="26"/>
        <v>21</v>
      </c>
      <c r="X38" s="278">
        <f t="shared" si="3"/>
        <v>0</v>
      </c>
    </row>
    <row r="39" spans="1:24" ht="20.100000000000001" customHeight="1">
      <c r="A39" s="4" t="s">
        <v>72</v>
      </c>
      <c r="B39" s="162">
        <v>18</v>
      </c>
      <c r="C39" s="380">
        <v>52</v>
      </c>
      <c r="D39" s="418"/>
      <c r="E39" s="88">
        <v>18</v>
      </c>
      <c r="F39" s="444">
        <v>15</v>
      </c>
      <c r="G39" s="255"/>
      <c r="H39" s="294">
        <f t="shared" si="23"/>
        <v>34.615384615384613</v>
      </c>
      <c r="I39" s="110"/>
      <c r="J39" s="88">
        <v>5</v>
      </c>
      <c r="K39" s="89">
        <v>1</v>
      </c>
      <c r="L39" s="90">
        <v>5</v>
      </c>
      <c r="M39" s="78">
        <f t="shared" si="6"/>
        <v>11</v>
      </c>
      <c r="N39" s="187"/>
      <c r="O39" s="192">
        <f t="shared" si="20"/>
        <v>21.153846153846153</v>
      </c>
      <c r="P39" s="110"/>
      <c r="Q39" s="88">
        <v>5</v>
      </c>
      <c r="R39" s="276">
        <f t="shared" si="24"/>
        <v>11</v>
      </c>
      <c r="S39" s="356">
        <f t="shared" si="22"/>
        <v>21.153846153846153</v>
      </c>
      <c r="T39" s="284"/>
      <c r="U39" s="278"/>
      <c r="V39" s="284"/>
      <c r="W39" s="278">
        <f t="shared" si="26"/>
        <v>5</v>
      </c>
      <c r="X39" s="278">
        <f t="shared" si="3"/>
        <v>0</v>
      </c>
    </row>
    <row r="40" spans="1:24" ht="20.100000000000001" customHeight="1">
      <c r="A40" s="11" t="s">
        <v>81</v>
      </c>
      <c r="B40" s="382">
        <v>53</v>
      </c>
      <c r="C40" s="168">
        <v>34</v>
      </c>
      <c r="D40" s="361">
        <v>16</v>
      </c>
      <c r="E40" s="115">
        <v>8</v>
      </c>
      <c r="F40" s="443">
        <v>2</v>
      </c>
      <c r="G40" s="392">
        <f t="shared" ref="G40" si="27">(D40+E40)/B40*100</f>
        <v>45.283018867924532</v>
      </c>
      <c r="H40" s="259">
        <f t="shared" si="23"/>
        <v>70.588235294117652</v>
      </c>
      <c r="I40" s="114">
        <v>27</v>
      </c>
      <c r="J40" s="115">
        <v>9</v>
      </c>
      <c r="K40" s="116"/>
      <c r="L40" s="117"/>
      <c r="M40" s="84">
        <f t="shared" si="6"/>
        <v>36</v>
      </c>
      <c r="N40" s="191">
        <f t="shared" ref="N40:N41" si="28">M40/B40*100</f>
        <v>67.924528301886795</v>
      </c>
      <c r="O40" s="192">
        <f t="shared" si="20"/>
        <v>26.47058823529412</v>
      </c>
      <c r="P40" s="114">
        <v>27</v>
      </c>
      <c r="Q40" s="115">
        <v>9</v>
      </c>
      <c r="R40" s="276">
        <f t="shared" si="24"/>
        <v>9</v>
      </c>
      <c r="S40" s="356">
        <f t="shared" si="22"/>
        <v>26.47058823529412</v>
      </c>
      <c r="T40" s="284"/>
      <c r="U40" s="278"/>
      <c r="V40" s="284"/>
      <c r="W40" s="278">
        <f t="shared" si="26"/>
        <v>36</v>
      </c>
      <c r="X40" s="278">
        <f t="shared" si="3"/>
        <v>0</v>
      </c>
    </row>
    <row r="41" spans="1:24" ht="20.100000000000001" customHeight="1" thickBot="1">
      <c r="A41" s="5" t="s">
        <v>18</v>
      </c>
      <c r="B41" s="153">
        <f>SUM(B20:B40)</f>
        <v>1784</v>
      </c>
      <c r="C41" s="381">
        <f>SUM(C20:C40)</f>
        <v>1356</v>
      </c>
      <c r="D41" s="446">
        <f>SUM(D20:D40)</f>
        <v>20</v>
      </c>
      <c r="E41" s="455">
        <f t="shared" ref="E41:F41" si="29">SUM(E20:E40)</f>
        <v>586</v>
      </c>
      <c r="F41" s="451">
        <f t="shared" si="29"/>
        <v>393</v>
      </c>
      <c r="G41" s="239">
        <f>(D41+E41)/B41*100</f>
        <v>33.968609865470853</v>
      </c>
      <c r="H41" s="301">
        <f>(D41+E41)/C41*100</f>
        <v>44.690265486725664</v>
      </c>
      <c r="I41" s="16">
        <f t="shared" ref="I41:L41" si="30">SUM(I20:I40)</f>
        <v>246</v>
      </c>
      <c r="J41" s="43">
        <f t="shared" si="30"/>
        <v>342</v>
      </c>
      <c r="K41" s="55">
        <f t="shared" si="30"/>
        <v>63</v>
      </c>
      <c r="L41" s="62">
        <f t="shared" si="30"/>
        <v>71</v>
      </c>
      <c r="M41" s="30">
        <f t="shared" si="6"/>
        <v>722</v>
      </c>
      <c r="N41" s="172">
        <f t="shared" si="28"/>
        <v>40.470852017937219</v>
      </c>
      <c r="O41" s="175">
        <f t="shared" si="20"/>
        <v>35.103244837758112</v>
      </c>
      <c r="P41" s="16">
        <f t="shared" ref="P41:Q41" si="31">SUM(P20:P40)</f>
        <v>246</v>
      </c>
      <c r="Q41" s="43">
        <f t="shared" si="31"/>
        <v>342</v>
      </c>
      <c r="R41" s="276">
        <f t="shared" si="24"/>
        <v>476</v>
      </c>
      <c r="S41" s="356">
        <f t="shared" si="22"/>
        <v>35.103244837758112</v>
      </c>
      <c r="T41" s="284">
        <f>+B42-C42</f>
        <v>0</v>
      </c>
      <c r="U41" s="278">
        <f t="shared" si="1"/>
        <v>-246</v>
      </c>
      <c r="V41" s="284">
        <f t="shared" si="2"/>
        <v>588</v>
      </c>
      <c r="W41" s="278">
        <f t="shared" ref="W41:W51" si="32">SUM(I42,J42)</f>
        <v>0</v>
      </c>
      <c r="X41" s="278">
        <f t="shared" si="3"/>
        <v>588</v>
      </c>
    </row>
    <row r="42" spans="1:24" ht="20.100000000000001" customHeight="1">
      <c r="A42" s="1" t="s">
        <v>19</v>
      </c>
      <c r="B42" s="160"/>
      <c r="C42" s="161"/>
      <c r="D42" s="420"/>
      <c r="E42" s="107"/>
      <c r="F42" s="465"/>
      <c r="G42" s="208"/>
      <c r="H42" s="209"/>
      <c r="I42" s="106"/>
      <c r="J42" s="107"/>
      <c r="K42" s="108"/>
      <c r="L42" s="109"/>
      <c r="M42" s="82">
        <f t="shared" si="6"/>
        <v>0</v>
      </c>
      <c r="N42" s="183"/>
      <c r="O42" s="184"/>
      <c r="P42" s="106"/>
      <c r="Q42" s="107"/>
      <c r="R42" s="355"/>
      <c r="S42" s="355"/>
      <c r="T42" s="284">
        <f>+B43-C43</f>
        <v>0</v>
      </c>
      <c r="U42" s="278">
        <f t="shared" si="1"/>
        <v>0</v>
      </c>
      <c r="V42" s="284">
        <f t="shared" si="2"/>
        <v>0</v>
      </c>
      <c r="W42" s="278">
        <f t="shared" si="32"/>
        <v>0</v>
      </c>
      <c r="X42" s="278">
        <f t="shared" si="3"/>
        <v>0</v>
      </c>
    </row>
    <row r="43" spans="1:24" ht="20.100000000000001" customHeight="1">
      <c r="A43" s="2" t="s">
        <v>42</v>
      </c>
      <c r="B43" s="362">
        <v>48</v>
      </c>
      <c r="C43" s="158">
        <v>48</v>
      </c>
      <c r="D43" s="410"/>
      <c r="E43" s="111">
        <v>46</v>
      </c>
      <c r="F43" s="463"/>
      <c r="G43" s="297">
        <f t="shared" ref="G43:G44" si="33">(D43+E43)/B43*100</f>
        <v>95.833333333333343</v>
      </c>
      <c r="H43" s="258"/>
      <c r="I43" s="92"/>
      <c r="J43" s="111"/>
      <c r="K43" s="112"/>
      <c r="L43" s="113"/>
      <c r="M43" s="81">
        <f t="shared" si="6"/>
        <v>0</v>
      </c>
      <c r="N43" s="179"/>
      <c r="O43" s="180"/>
      <c r="P43" s="92"/>
      <c r="Q43" s="111"/>
      <c r="R43" s="276">
        <f t="shared" ref="R43:R51" si="34">SUM(J43:L43)</f>
        <v>0</v>
      </c>
      <c r="S43" s="356">
        <f t="shared" ref="S43:S51" si="35">+R43/C43*100</f>
        <v>0</v>
      </c>
      <c r="T43" s="284">
        <f>+B44-C44</f>
        <v>22</v>
      </c>
      <c r="U43" s="278">
        <f t="shared" si="1"/>
        <v>22</v>
      </c>
      <c r="V43" s="284">
        <f t="shared" si="2"/>
        <v>-22</v>
      </c>
      <c r="W43" s="278">
        <f t="shared" si="32"/>
        <v>30</v>
      </c>
      <c r="X43" s="278">
        <f t="shared" si="3"/>
        <v>0</v>
      </c>
    </row>
    <row r="44" spans="1:24" ht="20.100000000000001" customHeight="1">
      <c r="A44" s="372" t="s">
        <v>48</v>
      </c>
      <c r="B44" s="373">
        <v>206</v>
      </c>
      <c r="C44" s="374">
        <v>184</v>
      </c>
      <c r="D44" s="418"/>
      <c r="E44" s="88"/>
      <c r="F44" s="444"/>
      <c r="G44" s="223">
        <f t="shared" si="33"/>
        <v>0</v>
      </c>
      <c r="H44" s="250">
        <f t="shared" ref="H44" si="36">(D44+E44)/C44*100</f>
        <v>0</v>
      </c>
      <c r="I44" s="110">
        <v>12</v>
      </c>
      <c r="J44" s="88">
        <v>18</v>
      </c>
      <c r="K44" s="89">
        <v>7</v>
      </c>
      <c r="L44" s="90"/>
      <c r="M44" s="78">
        <f t="shared" si="6"/>
        <v>37</v>
      </c>
      <c r="N44" s="187">
        <f>M44/B44*100</f>
        <v>17.961165048543691</v>
      </c>
      <c r="O44" s="192">
        <f t="shared" ref="O44" si="37">(M44-I44)/C44*100</f>
        <v>13.586956521739129</v>
      </c>
      <c r="P44" s="110">
        <v>12</v>
      </c>
      <c r="Q44" s="88">
        <v>18</v>
      </c>
      <c r="R44" s="276">
        <f t="shared" si="34"/>
        <v>25</v>
      </c>
      <c r="S44" s="356">
        <f t="shared" si="35"/>
        <v>13.586956521739129</v>
      </c>
      <c r="T44" s="284">
        <f>+B45-C45</f>
        <v>0</v>
      </c>
      <c r="U44" s="278">
        <f t="shared" si="1"/>
        <v>-12</v>
      </c>
      <c r="V44" s="284">
        <f t="shared" si="2"/>
        <v>30</v>
      </c>
      <c r="W44" s="278">
        <f t="shared" si="32"/>
        <v>0</v>
      </c>
      <c r="X44" s="278">
        <f t="shared" si="3"/>
        <v>30</v>
      </c>
    </row>
    <row r="45" spans="1:24" ht="27" customHeight="1">
      <c r="A45" s="372" t="s">
        <v>52</v>
      </c>
      <c r="B45" s="373"/>
      <c r="C45" s="374"/>
      <c r="D45" s="423"/>
      <c r="E45" s="85">
        <v>89</v>
      </c>
      <c r="F45" s="469">
        <v>1</v>
      </c>
      <c r="G45" s="476" t="s">
        <v>114</v>
      </c>
      <c r="H45" s="371"/>
      <c r="I45" s="118"/>
      <c r="J45" s="85"/>
      <c r="K45" s="86"/>
      <c r="L45" s="87"/>
      <c r="M45" s="80">
        <f t="shared" si="6"/>
        <v>0</v>
      </c>
      <c r="N45" s="193"/>
      <c r="O45" s="194"/>
      <c r="P45" s="118"/>
      <c r="Q45" s="85"/>
      <c r="R45" s="276">
        <f t="shared" si="34"/>
        <v>0</v>
      </c>
      <c r="S45" s="356"/>
      <c r="T45" s="284"/>
      <c r="U45" s="278"/>
      <c r="V45" s="284"/>
      <c r="W45" s="278">
        <f t="shared" si="32"/>
        <v>0</v>
      </c>
      <c r="X45" s="278">
        <f t="shared" si="3"/>
        <v>0</v>
      </c>
    </row>
    <row r="46" spans="1:24" ht="27" customHeight="1">
      <c r="A46" s="375" t="s">
        <v>53</v>
      </c>
      <c r="B46" s="373">
        <v>1</v>
      </c>
      <c r="C46" s="374">
        <v>1</v>
      </c>
      <c r="D46" s="418"/>
      <c r="E46" s="88">
        <v>60</v>
      </c>
      <c r="F46" s="444">
        <v>19</v>
      </c>
      <c r="G46" s="477"/>
      <c r="H46" s="371"/>
      <c r="I46" s="110"/>
      <c r="J46" s="88"/>
      <c r="K46" s="89"/>
      <c r="L46" s="90"/>
      <c r="M46" s="78">
        <f t="shared" si="6"/>
        <v>0</v>
      </c>
      <c r="N46" s="187"/>
      <c r="O46" s="188"/>
      <c r="P46" s="110"/>
      <c r="Q46" s="88"/>
      <c r="R46" s="276">
        <f t="shared" si="34"/>
        <v>0</v>
      </c>
      <c r="S46" s="356">
        <f t="shared" si="35"/>
        <v>0</v>
      </c>
      <c r="T46" s="284"/>
      <c r="U46" s="278"/>
      <c r="V46" s="284"/>
      <c r="W46" s="278">
        <f t="shared" si="32"/>
        <v>30</v>
      </c>
      <c r="X46" s="278">
        <f t="shared" si="3"/>
        <v>0</v>
      </c>
    </row>
    <row r="47" spans="1:24" ht="20.100000000000001" customHeight="1" thickBot="1">
      <c r="A47" s="5" t="s">
        <v>20</v>
      </c>
      <c r="B47" s="153">
        <f>SUM(B43:B46)</f>
        <v>255</v>
      </c>
      <c r="C47" s="154">
        <f>SUM(C43:C46)</f>
        <v>233</v>
      </c>
      <c r="D47" s="446">
        <f>SUM(D43:D46)</f>
        <v>0</v>
      </c>
      <c r="E47" s="456">
        <f t="shared" ref="E47:F47" si="38">SUM(E43:E46)</f>
        <v>195</v>
      </c>
      <c r="F47" s="451">
        <f t="shared" si="38"/>
        <v>20</v>
      </c>
      <c r="G47" s="364">
        <f>(D47+E47)/B47*100</f>
        <v>76.470588235294116</v>
      </c>
      <c r="H47" s="241">
        <f>(D47+E47)/C47*100</f>
        <v>83.690987124463518</v>
      </c>
      <c r="I47" s="16">
        <f>SUM(I43:I46)</f>
        <v>12</v>
      </c>
      <c r="J47" s="43">
        <f t="shared" ref="J47:L47" si="39">SUM(J43:J46)</f>
        <v>18</v>
      </c>
      <c r="K47" s="55">
        <f t="shared" si="39"/>
        <v>7</v>
      </c>
      <c r="L47" s="62">
        <f t="shared" si="39"/>
        <v>0</v>
      </c>
      <c r="M47" s="30">
        <f t="shared" si="6"/>
        <v>37</v>
      </c>
      <c r="N47" s="172">
        <f>M47/B47*100</f>
        <v>14.509803921568629</v>
      </c>
      <c r="O47" s="175">
        <f t="shared" ref="O47" si="40">(M47-I47)/C47*100</f>
        <v>10.72961373390558</v>
      </c>
      <c r="P47" s="16">
        <f>SUM(P43:P46)</f>
        <v>12</v>
      </c>
      <c r="Q47" s="43">
        <f t="shared" ref="Q47" si="41">SUM(Q43:Q46)</f>
        <v>18</v>
      </c>
      <c r="R47" s="276">
        <f t="shared" si="34"/>
        <v>25</v>
      </c>
      <c r="S47" s="356">
        <f t="shared" si="35"/>
        <v>10.72961373390558</v>
      </c>
      <c r="T47" s="284">
        <f>+B48-C48</f>
        <v>0</v>
      </c>
      <c r="U47" s="278">
        <f t="shared" si="1"/>
        <v>-12</v>
      </c>
      <c r="V47" s="284">
        <f t="shared" si="2"/>
        <v>30</v>
      </c>
      <c r="W47" s="278">
        <f t="shared" si="32"/>
        <v>0</v>
      </c>
      <c r="X47" s="278">
        <f t="shared" si="3"/>
        <v>30</v>
      </c>
    </row>
    <row r="48" spans="1:24" ht="20.100000000000001" customHeight="1">
      <c r="A48" s="1" t="s">
        <v>21</v>
      </c>
      <c r="B48" s="160"/>
      <c r="C48" s="161"/>
      <c r="D48" s="420"/>
      <c r="E48" s="107"/>
      <c r="F48" s="465"/>
      <c r="G48" s="240"/>
      <c r="H48" s="238"/>
      <c r="I48" s="106"/>
      <c r="J48" s="107"/>
      <c r="K48" s="108"/>
      <c r="L48" s="109"/>
      <c r="M48" s="82">
        <f t="shared" si="6"/>
        <v>0</v>
      </c>
      <c r="N48" s="183"/>
      <c r="O48" s="184"/>
      <c r="P48" s="106"/>
      <c r="Q48" s="107"/>
      <c r="R48" s="276">
        <f t="shared" si="34"/>
        <v>0</v>
      </c>
      <c r="S48" s="356"/>
      <c r="T48" s="284">
        <f>+B49-C49</f>
        <v>1</v>
      </c>
      <c r="U48" s="278">
        <f t="shared" si="1"/>
        <v>1</v>
      </c>
      <c r="V48" s="284">
        <f t="shared" si="2"/>
        <v>-1</v>
      </c>
      <c r="W48" s="278">
        <f t="shared" si="32"/>
        <v>1</v>
      </c>
      <c r="X48" s="278">
        <f t="shared" si="3"/>
        <v>0</v>
      </c>
    </row>
    <row r="49" spans="1:28" ht="21.75" customHeight="1">
      <c r="A49" s="12" t="s">
        <v>22</v>
      </c>
      <c r="B49" s="376">
        <v>48</v>
      </c>
      <c r="C49" s="169">
        <v>47</v>
      </c>
      <c r="D49" s="424"/>
      <c r="E49" s="120">
        <v>46</v>
      </c>
      <c r="F49" s="470"/>
      <c r="G49" s="297">
        <f t="shared" ref="G49:G51" si="42">(D49+E49)/B49*100</f>
        <v>95.833333333333343</v>
      </c>
      <c r="H49" s="258">
        <f t="shared" ref="H49:H51" si="43">(D49+E49)/C49*100</f>
        <v>97.872340425531917</v>
      </c>
      <c r="I49" s="119">
        <v>1</v>
      </c>
      <c r="J49" s="120"/>
      <c r="K49" s="121"/>
      <c r="L49" s="122">
        <v>1</v>
      </c>
      <c r="M49" s="123">
        <f t="shared" si="6"/>
        <v>2</v>
      </c>
      <c r="N49" s="195">
        <f t="shared" ref="N49:N51" si="44">M49/B49*100</f>
        <v>4.1666666666666661</v>
      </c>
      <c r="O49" s="192">
        <f t="shared" ref="O49:O51" si="45">(M49-I49)/C49*100</f>
        <v>2.1276595744680851</v>
      </c>
      <c r="P49" s="119">
        <v>1</v>
      </c>
      <c r="Q49" s="120"/>
      <c r="R49" s="276">
        <f t="shared" si="34"/>
        <v>1</v>
      </c>
      <c r="S49" s="356">
        <f t="shared" si="35"/>
        <v>2.1276595744680851</v>
      </c>
      <c r="T49" s="284">
        <f>+B50-C50</f>
        <v>1</v>
      </c>
      <c r="U49" s="278">
        <f t="shared" si="1"/>
        <v>0</v>
      </c>
      <c r="V49" s="284">
        <f t="shared" si="2"/>
        <v>0</v>
      </c>
      <c r="W49" s="278">
        <f t="shared" si="32"/>
        <v>1</v>
      </c>
      <c r="X49" s="278">
        <f t="shared" si="3"/>
        <v>1</v>
      </c>
    </row>
    <row r="50" spans="1:28" s="40" customFormat="1" ht="28.5" customHeight="1" thickBot="1">
      <c r="A50" s="5" t="s">
        <v>23</v>
      </c>
      <c r="B50" s="377">
        <f>SUM(B49)</f>
        <v>48</v>
      </c>
      <c r="C50" s="170">
        <f>SUM(C49)</f>
        <v>47</v>
      </c>
      <c r="D50" s="446">
        <f>SUM(D49:D49)</f>
        <v>0</v>
      </c>
      <c r="E50" s="456">
        <f>SUM(E49:E49)</f>
        <v>46</v>
      </c>
      <c r="F50" s="451">
        <f t="shared" ref="F50" si="46">SUM(F49:F49)</f>
        <v>0</v>
      </c>
      <c r="G50" s="364">
        <f t="shared" si="42"/>
        <v>95.833333333333343</v>
      </c>
      <c r="H50" s="241">
        <f t="shared" si="43"/>
        <v>97.872340425531917</v>
      </c>
      <c r="I50" s="16">
        <f>SUM(I49)</f>
        <v>1</v>
      </c>
      <c r="J50" s="43"/>
      <c r="K50" s="55"/>
      <c r="L50" s="62">
        <f>SUM(L49)</f>
        <v>1</v>
      </c>
      <c r="M50" s="30">
        <f t="shared" si="6"/>
        <v>2</v>
      </c>
      <c r="N50" s="172">
        <f t="shared" si="44"/>
        <v>4.1666666666666661</v>
      </c>
      <c r="O50" s="175">
        <f t="shared" si="45"/>
        <v>2.1276595744680851</v>
      </c>
      <c r="P50" s="16">
        <f>SUM(P49)</f>
        <v>1</v>
      </c>
      <c r="Q50" s="43"/>
      <c r="R50" s="276">
        <f t="shared" si="34"/>
        <v>1</v>
      </c>
      <c r="S50" s="356">
        <f t="shared" si="35"/>
        <v>2.1276595744680851</v>
      </c>
      <c r="T50" s="284">
        <f>+B51-C51</f>
        <v>575</v>
      </c>
      <c r="U50" s="278">
        <f t="shared" si="1"/>
        <v>574</v>
      </c>
      <c r="V50" s="284">
        <f t="shared" si="2"/>
        <v>-574</v>
      </c>
      <c r="W50" s="278">
        <f t="shared" si="32"/>
        <v>792</v>
      </c>
      <c r="X50" s="278">
        <f t="shared" si="3"/>
        <v>1</v>
      </c>
      <c r="Y50" s="261"/>
      <c r="Z50" s="261"/>
      <c r="AA50"/>
      <c r="AB50"/>
    </row>
    <row r="51" spans="1:28" s="40" customFormat="1" ht="21.75" customHeight="1" thickBot="1">
      <c r="A51" s="5" t="s">
        <v>24</v>
      </c>
      <c r="B51" s="366">
        <f>SUM(B8,B13,B18,B41,B47,B50)</f>
        <v>2735</v>
      </c>
      <c r="C51" s="154">
        <f>SUM(C8,C13,C18,C41,C47,C50)</f>
        <v>2160</v>
      </c>
      <c r="D51" s="446">
        <f>SUM(D8,D13,D18,D41,D47,D50)</f>
        <v>21</v>
      </c>
      <c r="E51" s="457">
        <f t="shared" ref="E51:F51" si="47">SUM(E8,E13,E18,E41,E47,E50)</f>
        <v>1148</v>
      </c>
      <c r="F51" s="451">
        <f t="shared" si="47"/>
        <v>490</v>
      </c>
      <c r="G51" s="364">
        <f t="shared" si="42"/>
        <v>42.742230347349178</v>
      </c>
      <c r="H51" s="241">
        <f t="shared" si="43"/>
        <v>54.120370370370374</v>
      </c>
      <c r="I51" s="16">
        <f>SUM(I8,I13,I18,I41,I47,I50)</f>
        <v>335</v>
      </c>
      <c r="J51" s="43">
        <f>SUM(J8,J13,J18,J41,J47,J50)</f>
        <v>457</v>
      </c>
      <c r="K51" s="55">
        <f>SUM(K8,K13,K18,K41,K47,K50)</f>
        <v>102</v>
      </c>
      <c r="L51" s="62">
        <f>SUM(L8,L13,L18,L41,L47,L50)</f>
        <v>89</v>
      </c>
      <c r="M51" s="30">
        <f t="shared" si="6"/>
        <v>983</v>
      </c>
      <c r="N51" s="172">
        <f t="shared" si="44"/>
        <v>35.941499085923219</v>
      </c>
      <c r="O51" s="175">
        <f t="shared" si="45"/>
        <v>30</v>
      </c>
      <c r="P51" s="16">
        <f>SUM(P8,P13,P18,P41,P47,P50)</f>
        <v>331</v>
      </c>
      <c r="Q51" s="43">
        <f>SUM(Q8,Q13,Q18,Q41,Q47,Q50)</f>
        <v>461</v>
      </c>
      <c r="R51" s="276">
        <f t="shared" si="34"/>
        <v>648</v>
      </c>
      <c r="S51" s="356">
        <f t="shared" si="35"/>
        <v>30</v>
      </c>
      <c r="T51" s="284">
        <f>+B52-C52</f>
        <v>0</v>
      </c>
      <c r="U51" s="278">
        <f t="shared" si="1"/>
        <v>-331</v>
      </c>
      <c r="V51" s="284">
        <f t="shared" si="2"/>
        <v>792</v>
      </c>
      <c r="W51" s="278">
        <f t="shared" si="32"/>
        <v>0</v>
      </c>
      <c r="X51" s="278">
        <f t="shared" si="3"/>
        <v>792</v>
      </c>
      <c r="Y51" s="261"/>
      <c r="Z51" s="261"/>
      <c r="AA51"/>
      <c r="AB51"/>
    </row>
    <row r="52" spans="1:28" s="40" customFormat="1" ht="21.75" customHeight="1">
      <c r="A52" s="478" t="s">
        <v>43</v>
      </c>
      <c r="B52" s="478"/>
      <c r="C52" s="478"/>
      <c r="D52" s="478"/>
      <c r="E52" s="478"/>
      <c r="F52" s="478"/>
      <c r="G52" s="478"/>
      <c r="H52" s="478"/>
      <c r="I52" s="478"/>
      <c r="J52" s="478"/>
      <c r="K52" s="478"/>
      <c r="L52" s="478"/>
      <c r="M52" s="478"/>
      <c r="N52" s="478"/>
      <c r="O52" s="478"/>
      <c r="P52" s="289"/>
      <c r="Q52" s="289"/>
      <c r="R52" s="289"/>
      <c r="S52" s="289"/>
      <c r="T52" s="398"/>
      <c r="U52" s="398"/>
      <c r="V52" s="398"/>
      <c r="W52" s="398"/>
      <c r="X52" s="398"/>
      <c r="Y52" s="264"/>
      <c r="Z52" s="261"/>
      <c r="AA52"/>
      <c r="AB52"/>
    </row>
    <row r="53" spans="1:28" s="66" customFormat="1" ht="21.75" customHeight="1">
      <c r="A53" s="471" t="s">
        <v>36</v>
      </c>
      <c r="B53" s="471"/>
      <c r="C53" s="471"/>
      <c r="D53" s="471"/>
      <c r="E53" s="471"/>
      <c r="F53" s="471"/>
      <c r="G53" s="471"/>
      <c r="H53" s="471"/>
      <c r="I53" s="471"/>
      <c r="J53" s="471"/>
      <c r="K53" s="471"/>
      <c r="L53" s="471"/>
      <c r="M53" s="471"/>
      <c r="N53" s="471"/>
      <c r="O53" s="471"/>
      <c r="P53" s="398"/>
      <c r="Q53" s="398"/>
      <c r="R53" s="398"/>
      <c r="S53" s="398"/>
      <c r="T53" s="398"/>
      <c r="U53" s="398"/>
      <c r="V53" s="398"/>
      <c r="W53" s="398"/>
      <c r="X53" s="398"/>
      <c r="Y53" s="264"/>
      <c r="Z53" s="264"/>
      <c r="AA53" s="40"/>
      <c r="AB53" s="40"/>
    </row>
    <row r="54" spans="1:28" s="48" customFormat="1" ht="21.75" customHeight="1">
      <c r="A54" s="471" t="s">
        <v>35</v>
      </c>
      <c r="B54" s="471"/>
      <c r="C54" s="471"/>
      <c r="D54" s="471"/>
      <c r="E54" s="471"/>
      <c r="F54" s="471"/>
      <c r="G54" s="471"/>
      <c r="H54" s="471"/>
      <c r="I54" s="471"/>
      <c r="J54" s="471"/>
      <c r="K54" s="471"/>
      <c r="L54" s="471"/>
      <c r="M54" s="471"/>
      <c r="N54" s="471"/>
      <c r="O54" s="471"/>
      <c r="P54" s="398"/>
      <c r="Q54" s="398"/>
      <c r="R54" s="398"/>
      <c r="S54" s="398"/>
      <c r="T54" s="398"/>
      <c r="U54" s="398"/>
      <c r="V54" s="398"/>
      <c r="W54" s="398"/>
      <c r="X54" s="398"/>
      <c r="Y54" s="264"/>
      <c r="Z54" s="264"/>
      <c r="AA54" s="40"/>
      <c r="AB54" s="40"/>
    </row>
    <row r="55" spans="1:28" ht="24">
      <c r="A55" s="471" t="s">
        <v>37</v>
      </c>
      <c r="B55" s="471"/>
      <c r="C55" s="471"/>
      <c r="D55" s="471"/>
      <c r="E55" s="471"/>
      <c r="F55" s="471"/>
      <c r="G55" s="471"/>
      <c r="H55" s="471"/>
      <c r="I55" s="471"/>
      <c r="J55" s="471"/>
      <c r="K55" s="471"/>
      <c r="L55" s="471"/>
      <c r="M55" s="471"/>
      <c r="N55" s="471"/>
      <c r="O55" s="471"/>
      <c r="P55" s="398"/>
      <c r="Q55" s="398"/>
      <c r="R55" s="398"/>
      <c r="S55" s="398"/>
      <c r="T55" s="398"/>
      <c r="U55" s="398"/>
      <c r="V55" s="398"/>
      <c r="W55" s="398"/>
      <c r="X55" s="398"/>
      <c r="Y55" s="265"/>
      <c r="Z55" s="264"/>
      <c r="AA55" s="40"/>
      <c r="AB55" s="40"/>
    </row>
    <row r="56" spans="1:28" ht="24">
      <c r="A56" s="47" t="s">
        <v>38</v>
      </c>
      <c r="B56" s="48"/>
      <c r="C56" s="48"/>
      <c r="D56" s="425"/>
      <c r="E56" s="453"/>
      <c r="F56" s="425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266"/>
      <c r="Z56" s="265"/>
      <c r="AA56" s="66"/>
      <c r="AB56" s="66"/>
    </row>
    <row r="57" spans="1:28" ht="24">
      <c r="Z57" s="266"/>
      <c r="AA57" s="48"/>
      <c r="AB57" s="48"/>
    </row>
  </sheetData>
  <mergeCells count="23">
    <mergeCell ref="A1:O1"/>
    <mergeCell ref="A2:O2"/>
    <mergeCell ref="P2:Q3"/>
    <mergeCell ref="A4:A5"/>
    <mergeCell ref="B4:C4"/>
    <mergeCell ref="D4:F4"/>
    <mergeCell ref="G4:H4"/>
    <mergeCell ref="I4:M4"/>
    <mergeCell ref="N4:O4"/>
    <mergeCell ref="P4:Q4"/>
    <mergeCell ref="A55:O55"/>
    <mergeCell ref="N10:N11"/>
    <mergeCell ref="O10:O11"/>
    <mergeCell ref="G45:G46"/>
    <mergeCell ref="A52:O52"/>
    <mergeCell ref="A53:O53"/>
    <mergeCell ref="A54:O54"/>
    <mergeCell ref="C10:C11"/>
    <mergeCell ref="I10:I11"/>
    <mergeCell ref="J10:J11"/>
    <mergeCell ref="K10:K11"/>
    <mergeCell ref="L10:L11"/>
    <mergeCell ref="M10:M11"/>
  </mergeCells>
  <printOptions horizontalCentered="1"/>
  <pageMargins left="0.35433070866141736" right="0.15748031496062992" top="0.34" bottom="0.31496062992125984" header="0.15748031496062992" footer="0.15748031496062992"/>
  <pageSetup paperSize="9" scale="61" orientation="portrait" r:id="rId1"/>
  <headerFooter>
    <oddFooter>&amp;L&amp;"TH SarabunPSK,Regular"&amp;8&amp;Z&amp;F&amp;R&amp;"TH SarabunPSK,Regular"&amp;16&amp;K00+000&amp;P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Y57"/>
  <sheetViews>
    <sheetView view="pageBreakPreview" topLeftCell="A31" zoomScaleNormal="100" zoomScaleSheetLayoutView="100" workbookViewId="0">
      <selection activeCell="B10" sqref="B10"/>
    </sheetView>
  </sheetViews>
  <sheetFormatPr defaultRowHeight="14.25"/>
  <cols>
    <col min="1" max="1" width="29.625" style="13" customWidth="1"/>
    <col min="2" max="3" width="6.875" style="334" customWidth="1"/>
    <col min="4" max="4" width="6.875" style="426" customWidth="1"/>
    <col min="5" max="5" width="6.875" style="454" customWidth="1"/>
    <col min="6" max="6" width="6.875" style="426" customWidth="1"/>
    <col min="7" max="7" width="11.875" customWidth="1"/>
    <col min="8" max="8" width="11.5" customWidth="1"/>
    <col min="9" max="9" width="6.5" customWidth="1"/>
    <col min="10" max="10" width="5.875" customWidth="1"/>
    <col min="11" max="11" width="6.375" customWidth="1"/>
    <col min="12" max="12" width="6.25" customWidth="1"/>
    <col min="13" max="13" width="6.125" customWidth="1"/>
    <col min="14" max="14" width="10.75" customWidth="1"/>
    <col min="15" max="15" width="10.375" customWidth="1"/>
    <col min="16" max="16" width="6" customWidth="1"/>
    <col min="17" max="17" width="8.25" customWidth="1"/>
    <col min="18" max="18" width="10.75" style="285" customWidth="1"/>
    <col min="19" max="19" width="11.375" customWidth="1"/>
    <col min="20" max="20" width="11.75" style="285" customWidth="1"/>
    <col min="21" max="22" width="11.75" customWidth="1"/>
    <col min="23" max="23" width="21.25" style="261" bestFit="1" customWidth="1"/>
    <col min="24" max="24" width="16.875" style="261" bestFit="1" customWidth="1"/>
  </cols>
  <sheetData>
    <row r="1" spans="1:25" ht="24.75" customHeight="1">
      <c r="A1" s="487" t="s">
        <v>102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04"/>
      <c r="Q1" s="404"/>
      <c r="R1" s="280"/>
      <c r="S1" s="404"/>
      <c r="T1" s="280"/>
      <c r="U1" s="404"/>
      <c r="V1" s="404"/>
    </row>
    <row r="2" spans="1:25" s="67" customFormat="1" ht="27.75" customHeight="1">
      <c r="A2" s="488" t="s">
        <v>103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9" t="s">
        <v>99</v>
      </c>
      <c r="Q2" s="489"/>
      <c r="R2" s="279" t="s">
        <v>98</v>
      </c>
      <c r="S2" s="279"/>
      <c r="T2" s="279"/>
      <c r="U2" s="279"/>
      <c r="V2" s="279"/>
      <c r="W2" s="262"/>
      <c r="X2" s="262"/>
    </row>
    <row r="3" spans="1:25" s="67" customFormat="1" ht="28.5" customHeight="1" thickBot="1">
      <c r="A3" s="275" t="s">
        <v>113</v>
      </c>
      <c r="B3" s="302"/>
      <c r="C3" s="302"/>
      <c r="D3" s="411"/>
      <c r="E3" s="452"/>
      <c r="F3" s="411"/>
      <c r="G3" s="405"/>
      <c r="H3" s="405"/>
      <c r="I3" s="405"/>
      <c r="J3" s="405"/>
      <c r="K3" s="405"/>
      <c r="L3" s="405"/>
      <c r="M3" s="405"/>
      <c r="N3" s="405"/>
      <c r="O3" s="405"/>
      <c r="P3" s="489"/>
      <c r="Q3" s="489"/>
      <c r="R3" s="342" t="s">
        <v>100</v>
      </c>
      <c r="S3" s="399"/>
      <c r="T3" s="399"/>
      <c r="U3" s="399"/>
      <c r="V3" s="399"/>
      <c r="W3" s="262"/>
      <c r="X3" s="262"/>
    </row>
    <row r="4" spans="1:25" ht="43.5" customHeight="1">
      <c r="A4" s="490" t="s">
        <v>0</v>
      </c>
      <c r="B4" s="506" t="s">
        <v>41</v>
      </c>
      <c r="C4" s="507"/>
      <c r="D4" s="494" t="s">
        <v>26</v>
      </c>
      <c r="E4" s="495"/>
      <c r="F4" s="495"/>
      <c r="G4" s="496" t="s">
        <v>30</v>
      </c>
      <c r="H4" s="497"/>
      <c r="I4" s="492" t="s">
        <v>40</v>
      </c>
      <c r="J4" s="498"/>
      <c r="K4" s="498"/>
      <c r="L4" s="498"/>
      <c r="M4" s="499"/>
      <c r="N4" s="500" t="s">
        <v>31</v>
      </c>
      <c r="O4" s="493"/>
      <c r="P4" s="501" t="s">
        <v>97</v>
      </c>
      <c r="Q4" s="502"/>
      <c r="R4" s="281"/>
      <c r="S4" s="276"/>
      <c r="T4" s="281"/>
      <c r="U4" s="276"/>
      <c r="V4" s="276"/>
      <c r="W4" s="263"/>
    </row>
    <row r="5" spans="1:25" ht="71.25" customHeight="1" thickBot="1">
      <c r="A5" s="491"/>
      <c r="B5" s="303" t="s">
        <v>75</v>
      </c>
      <c r="C5" s="304" t="s">
        <v>76</v>
      </c>
      <c r="D5" s="412" t="s">
        <v>27</v>
      </c>
      <c r="E5" s="52" t="s">
        <v>28</v>
      </c>
      <c r="F5" s="427" t="s">
        <v>25</v>
      </c>
      <c r="G5" s="45" t="s">
        <v>33</v>
      </c>
      <c r="H5" s="64" t="s">
        <v>34</v>
      </c>
      <c r="I5" s="268" t="s">
        <v>87</v>
      </c>
      <c r="J5" s="269" t="s">
        <v>95</v>
      </c>
      <c r="K5" s="270" t="s">
        <v>96</v>
      </c>
      <c r="L5" s="59" t="s">
        <v>39</v>
      </c>
      <c r="M5" s="57" t="s">
        <v>29</v>
      </c>
      <c r="N5" s="46" t="s">
        <v>32</v>
      </c>
      <c r="O5" s="271" t="s">
        <v>86</v>
      </c>
      <c r="P5" s="268" t="s">
        <v>87</v>
      </c>
      <c r="Q5" s="270" t="s">
        <v>93</v>
      </c>
      <c r="R5" s="282" t="s">
        <v>90</v>
      </c>
      <c r="S5" s="277" t="s">
        <v>92</v>
      </c>
      <c r="T5" s="282" t="s">
        <v>91</v>
      </c>
      <c r="U5" s="277" t="s">
        <v>88</v>
      </c>
      <c r="V5" s="277" t="s">
        <v>89</v>
      </c>
      <c r="W5" s="261" t="s">
        <v>83</v>
      </c>
    </row>
    <row r="6" spans="1:25" ht="15.75" customHeight="1">
      <c r="A6" s="19" t="s">
        <v>1</v>
      </c>
      <c r="B6" s="305"/>
      <c r="C6" s="306"/>
      <c r="D6" s="413"/>
      <c r="E6" s="53"/>
      <c r="F6" s="428"/>
      <c r="G6" s="36"/>
      <c r="H6" s="38"/>
      <c r="I6" s="32"/>
      <c r="J6" s="41"/>
      <c r="K6" s="53"/>
      <c r="L6" s="60"/>
      <c r="M6" s="34"/>
      <c r="N6" s="36"/>
      <c r="O6" s="38"/>
      <c r="P6" s="32"/>
      <c r="Q6" s="53"/>
      <c r="R6" s="283"/>
      <c r="S6" s="34"/>
      <c r="T6" s="283"/>
      <c r="U6" s="34"/>
      <c r="V6" s="34"/>
      <c r="W6" s="261" t="s">
        <v>84</v>
      </c>
      <c r="X6" s="261" t="s">
        <v>82</v>
      </c>
      <c r="Y6" t="s">
        <v>85</v>
      </c>
    </row>
    <row r="7" spans="1:25" ht="24">
      <c r="A7" s="2" t="s">
        <v>2</v>
      </c>
      <c r="B7" s="307">
        <v>68</v>
      </c>
      <c r="C7" s="340">
        <v>52</v>
      </c>
      <c r="D7" s="414"/>
      <c r="E7" s="127">
        <v>22</v>
      </c>
      <c r="F7" s="429">
        <v>7</v>
      </c>
      <c r="G7" s="286">
        <f>(D7+E7)/B7*100</f>
        <v>32.352941176470587</v>
      </c>
      <c r="H7" s="253">
        <f>(D7+E7)/C7*100</f>
        <v>42.307692307692307</v>
      </c>
      <c r="I7" s="125">
        <v>16</v>
      </c>
      <c r="J7" s="126">
        <v>13</v>
      </c>
      <c r="K7" s="127">
        <v>3</v>
      </c>
      <c r="L7" s="128">
        <v>1</v>
      </c>
      <c r="M7" s="129">
        <f>SUM(I7:L7)</f>
        <v>33</v>
      </c>
      <c r="N7" s="335">
        <f>M7/B7*100</f>
        <v>48.529411764705884</v>
      </c>
      <c r="O7" s="198">
        <f>(M7-I7)/C7*100</f>
        <v>32.692307692307693</v>
      </c>
      <c r="P7" s="125">
        <v>11</v>
      </c>
      <c r="Q7" s="127">
        <v>18</v>
      </c>
      <c r="R7" s="284">
        <f>+B7-C7</f>
        <v>16</v>
      </c>
      <c r="S7" s="278">
        <f>+R7-P7</f>
        <v>5</v>
      </c>
      <c r="T7" s="284">
        <f>+Q7-S7</f>
        <v>13</v>
      </c>
      <c r="U7" s="278">
        <f>SUM(I7,J7)</f>
        <v>29</v>
      </c>
      <c r="V7" s="278">
        <f>+R7+T7</f>
        <v>29</v>
      </c>
      <c r="W7" s="267">
        <f>+B7-I7</f>
        <v>52</v>
      </c>
      <c r="X7" s="261">
        <f>SUM(M7,D7:E7)</f>
        <v>55</v>
      </c>
      <c r="Y7" s="261">
        <f>+B7-X7</f>
        <v>13</v>
      </c>
    </row>
    <row r="8" spans="1:25" ht="24.75" thickBot="1">
      <c r="A8" s="5" t="s">
        <v>7</v>
      </c>
      <c r="B8" s="210">
        <f>SUM(B7:B7)</f>
        <v>68</v>
      </c>
      <c r="C8" s="211">
        <f>SUM(C7:C7)</f>
        <v>52</v>
      </c>
      <c r="D8" s="415"/>
      <c r="E8" s="55">
        <f>SUM(E7:E7)</f>
        <v>22</v>
      </c>
      <c r="F8" s="55">
        <f>SUM(F7:F7)</f>
        <v>7</v>
      </c>
      <c r="G8" s="364">
        <f>(D8+E8)/B8*100</f>
        <v>32.352941176470587</v>
      </c>
      <c r="H8" s="241">
        <f>(D8+E8)/C8*100</f>
        <v>42.307692307692307</v>
      </c>
      <c r="I8" s="16">
        <f>SUM(I7:I7)</f>
        <v>16</v>
      </c>
      <c r="J8" s="43">
        <f>SUM(J7:J7)</f>
        <v>13</v>
      </c>
      <c r="K8" s="55">
        <f>SUM(K7:K7)</f>
        <v>3</v>
      </c>
      <c r="L8" s="62">
        <f>SUM(L7:L7)</f>
        <v>1</v>
      </c>
      <c r="M8" s="30">
        <f>SUM(M7:M7)</f>
        <v>33</v>
      </c>
      <c r="N8" s="296">
        <f>M8/B8*100</f>
        <v>48.529411764705884</v>
      </c>
      <c r="O8" s="173">
        <f>(M8-I8)/C8*100</f>
        <v>32.692307692307693</v>
      </c>
      <c r="P8" s="16">
        <f>SUM(P7:P7)</f>
        <v>11</v>
      </c>
      <c r="Q8" s="55">
        <f>SUM(Q7:Q7)</f>
        <v>18</v>
      </c>
      <c r="R8" s="284">
        <f t="shared" ref="R8:R52" si="0">+B8-C8</f>
        <v>16</v>
      </c>
      <c r="S8" s="278">
        <f t="shared" ref="S8:S52" si="1">+R8-P8</f>
        <v>5</v>
      </c>
      <c r="T8" s="284">
        <f t="shared" ref="T8:T52" si="2">+Q8-S8</f>
        <v>13</v>
      </c>
      <c r="U8" s="278">
        <f t="shared" ref="U8:U52" si="3">SUM(I8,J8)</f>
        <v>29</v>
      </c>
      <c r="V8" s="278">
        <f t="shared" ref="V8:V52" si="4">+R8+T8</f>
        <v>29</v>
      </c>
    </row>
    <row r="9" spans="1:25" ht="16.5" customHeight="1">
      <c r="A9" s="71" t="s">
        <v>8</v>
      </c>
      <c r="B9" s="308"/>
      <c r="C9" s="309"/>
      <c r="D9" s="416"/>
      <c r="E9" s="230"/>
      <c r="F9" s="431"/>
      <c r="G9" s="227"/>
      <c r="H9" s="228"/>
      <c r="I9" s="229"/>
      <c r="J9" s="242"/>
      <c r="K9" s="230"/>
      <c r="L9" s="243"/>
      <c r="M9" s="244"/>
      <c r="N9" s="227"/>
      <c r="O9" s="228"/>
      <c r="P9" s="229"/>
      <c r="Q9" s="230"/>
      <c r="R9" s="284"/>
      <c r="S9" s="278"/>
      <c r="T9" s="284"/>
      <c r="U9" s="278"/>
      <c r="V9" s="278"/>
    </row>
    <row r="10" spans="1:25" ht="20.100000000000001" customHeight="1">
      <c r="A10" s="72" t="s">
        <v>46</v>
      </c>
      <c r="B10" s="310">
        <v>171</v>
      </c>
      <c r="C10" s="504">
        <v>144</v>
      </c>
      <c r="D10" s="417"/>
      <c r="E10" s="232"/>
      <c r="F10" s="432"/>
      <c r="G10" s="236"/>
      <c r="H10" s="237"/>
      <c r="I10" s="481">
        <v>27</v>
      </c>
      <c r="J10" s="483">
        <v>4</v>
      </c>
      <c r="K10" s="483">
        <v>6</v>
      </c>
      <c r="L10" s="483">
        <v>2</v>
      </c>
      <c r="M10" s="485">
        <f>SUM(I10:L10)</f>
        <v>39</v>
      </c>
      <c r="N10" s="472">
        <f>M10/B10*100</f>
        <v>22.807017543859647</v>
      </c>
      <c r="O10" s="474">
        <f>(M10-I10)/C10*100</f>
        <v>8.3333333333333321</v>
      </c>
      <c r="P10" s="481">
        <v>20</v>
      </c>
      <c r="Q10" s="483">
        <v>11</v>
      </c>
      <c r="R10" s="284">
        <f t="shared" si="0"/>
        <v>27</v>
      </c>
      <c r="S10" s="278">
        <f t="shared" si="1"/>
        <v>7</v>
      </c>
      <c r="T10" s="284">
        <f t="shared" si="2"/>
        <v>4</v>
      </c>
      <c r="U10" s="278">
        <f t="shared" si="3"/>
        <v>31</v>
      </c>
      <c r="V10" s="278">
        <f t="shared" si="4"/>
        <v>31</v>
      </c>
      <c r="W10" s="267">
        <f>+B10-I10</f>
        <v>144</v>
      </c>
      <c r="X10" s="261">
        <f>SUM(M10,D10:E10)</f>
        <v>39</v>
      </c>
      <c r="Y10" s="261">
        <f>+B10-X10</f>
        <v>132</v>
      </c>
    </row>
    <row r="11" spans="1:25" ht="20.100000000000001" customHeight="1">
      <c r="A11" s="4" t="s">
        <v>44</v>
      </c>
      <c r="B11" s="311"/>
      <c r="C11" s="505"/>
      <c r="D11" s="418"/>
      <c r="E11" s="89">
        <v>100</v>
      </c>
      <c r="F11" s="433">
        <v>18</v>
      </c>
      <c r="G11" s="223"/>
      <c r="H11" s="250"/>
      <c r="I11" s="482"/>
      <c r="J11" s="484"/>
      <c r="K11" s="484"/>
      <c r="L11" s="484"/>
      <c r="M11" s="486"/>
      <c r="N11" s="473"/>
      <c r="O11" s="475" t="e">
        <f t="shared" ref="O11:O13" si="5">(M11-I11)/C11*100</f>
        <v>#DIV/0!</v>
      </c>
      <c r="P11" s="482"/>
      <c r="Q11" s="484"/>
      <c r="R11" s="284">
        <f t="shared" si="0"/>
        <v>0</v>
      </c>
      <c r="S11" s="278">
        <f t="shared" si="1"/>
        <v>0</v>
      </c>
      <c r="T11" s="284">
        <f t="shared" si="2"/>
        <v>0</v>
      </c>
      <c r="U11" s="278">
        <f t="shared" si="3"/>
        <v>0</v>
      </c>
      <c r="V11" s="278">
        <f t="shared" si="4"/>
        <v>0</v>
      </c>
    </row>
    <row r="12" spans="1:25" ht="20.100000000000001" customHeight="1">
      <c r="A12" s="9" t="s">
        <v>45</v>
      </c>
      <c r="B12" s="312">
        <v>84</v>
      </c>
      <c r="C12" s="313">
        <v>73</v>
      </c>
      <c r="D12" s="419">
        <v>2</v>
      </c>
      <c r="E12" s="104">
        <v>53</v>
      </c>
      <c r="F12" s="434">
        <v>3</v>
      </c>
      <c r="G12" s="363">
        <f>(D12+E12)/B12*100</f>
        <v>65.476190476190482</v>
      </c>
      <c r="H12" s="254">
        <f>(D12+E12)/C12*100</f>
        <v>75.342465753424662</v>
      </c>
      <c r="I12" s="102">
        <v>11</v>
      </c>
      <c r="J12" s="103">
        <v>7</v>
      </c>
      <c r="K12" s="104"/>
      <c r="L12" s="105">
        <v>1</v>
      </c>
      <c r="M12" s="70">
        <f t="shared" ref="M12" si="6">SUM(I12:L12)</f>
        <v>19</v>
      </c>
      <c r="N12" s="290">
        <f t="shared" ref="N12:N13" si="7">M12/B12*100</f>
        <v>22.61904761904762</v>
      </c>
      <c r="O12" s="182">
        <f>(M12-I12)/C12*100</f>
        <v>10.95890410958904</v>
      </c>
      <c r="P12" s="102">
        <v>5</v>
      </c>
      <c r="Q12" s="104">
        <v>13</v>
      </c>
      <c r="R12" s="284">
        <f t="shared" si="0"/>
        <v>11</v>
      </c>
      <c r="S12" s="278">
        <f>+R12-P12</f>
        <v>6</v>
      </c>
      <c r="T12" s="284">
        <f t="shared" si="2"/>
        <v>7</v>
      </c>
      <c r="U12" s="278">
        <f t="shared" si="3"/>
        <v>18</v>
      </c>
      <c r="V12" s="278">
        <f t="shared" si="4"/>
        <v>18</v>
      </c>
    </row>
    <row r="13" spans="1:25" ht="15.75" customHeight="1" thickBot="1">
      <c r="A13" s="5" t="s">
        <v>9</v>
      </c>
      <c r="B13" s="314">
        <f t="shared" ref="B13:F13" si="8">SUM(B10:B12)</f>
        <v>255</v>
      </c>
      <c r="C13" s="211">
        <f t="shared" si="8"/>
        <v>217</v>
      </c>
      <c r="D13" s="415">
        <f t="shared" si="8"/>
        <v>2</v>
      </c>
      <c r="E13" s="55">
        <f t="shared" si="8"/>
        <v>153</v>
      </c>
      <c r="F13" s="430">
        <f t="shared" si="8"/>
        <v>21</v>
      </c>
      <c r="G13" s="364">
        <f>(D13+E13)/B13*100</f>
        <v>60.784313725490193</v>
      </c>
      <c r="H13" s="241">
        <f>(D13+E13)/C13*100</f>
        <v>71.428571428571431</v>
      </c>
      <c r="I13" s="16">
        <f>SUM(I10:I12)</f>
        <v>38</v>
      </c>
      <c r="J13" s="43">
        <f t="shared" ref="J13:M13" si="9">SUM(J10:J12)</f>
        <v>11</v>
      </c>
      <c r="K13" s="55">
        <f>SUM(K10:K12)</f>
        <v>6</v>
      </c>
      <c r="L13" s="62">
        <f t="shared" si="9"/>
        <v>3</v>
      </c>
      <c r="M13" s="30">
        <f t="shared" si="9"/>
        <v>58</v>
      </c>
      <c r="N13" s="296">
        <f t="shared" si="7"/>
        <v>22.745098039215687</v>
      </c>
      <c r="O13" s="173">
        <f t="shared" si="5"/>
        <v>9.216589861751153</v>
      </c>
      <c r="P13" s="16">
        <f>SUM(P10:P12)</f>
        <v>25</v>
      </c>
      <c r="Q13" s="55">
        <f t="shared" ref="Q13" si="10">SUM(Q10:Q12)</f>
        <v>24</v>
      </c>
      <c r="R13" s="284">
        <f t="shared" si="0"/>
        <v>38</v>
      </c>
      <c r="S13" s="278">
        <f t="shared" si="1"/>
        <v>13</v>
      </c>
      <c r="T13" s="284">
        <f t="shared" si="2"/>
        <v>11</v>
      </c>
      <c r="U13" s="278">
        <f t="shared" si="3"/>
        <v>49</v>
      </c>
      <c r="V13" s="278">
        <f t="shared" si="4"/>
        <v>49</v>
      </c>
    </row>
    <row r="14" spans="1:25" ht="17.25" customHeight="1">
      <c r="A14" s="1" t="s">
        <v>10</v>
      </c>
      <c r="B14" s="315"/>
      <c r="C14" s="316"/>
      <c r="D14" s="420"/>
      <c r="E14" s="108"/>
      <c r="F14" s="435"/>
      <c r="G14" s="208"/>
      <c r="H14" s="209"/>
      <c r="I14" s="106"/>
      <c r="J14" s="107"/>
      <c r="K14" s="108"/>
      <c r="L14" s="109"/>
      <c r="M14" s="82"/>
      <c r="N14" s="208"/>
      <c r="O14" s="209"/>
      <c r="P14" s="106"/>
      <c r="Q14" s="108"/>
      <c r="R14" s="284">
        <f t="shared" si="0"/>
        <v>0</v>
      </c>
      <c r="S14" s="278">
        <f t="shared" si="1"/>
        <v>0</v>
      </c>
      <c r="T14" s="284">
        <f t="shared" si="2"/>
        <v>0</v>
      </c>
      <c r="U14" s="278">
        <f t="shared" si="3"/>
        <v>0</v>
      </c>
      <c r="V14" s="278">
        <f t="shared" si="4"/>
        <v>0</v>
      </c>
    </row>
    <row r="15" spans="1:25" ht="20.100000000000001" customHeight="1">
      <c r="A15" s="8" t="s">
        <v>11</v>
      </c>
      <c r="B15" s="317">
        <v>116</v>
      </c>
      <c r="C15" s="318">
        <v>93</v>
      </c>
      <c r="D15" s="421"/>
      <c r="E15" s="401">
        <v>60</v>
      </c>
      <c r="F15" s="436">
        <v>7</v>
      </c>
      <c r="G15" s="297">
        <f t="shared" ref="G15:G17" si="11">(D15+E15)/B15*100</f>
        <v>51.724137931034484</v>
      </c>
      <c r="H15" s="256">
        <f t="shared" ref="H15:H17" si="12">(D15+E15)/C15*100</f>
        <v>64.516129032258064</v>
      </c>
      <c r="I15" s="98">
        <v>23</v>
      </c>
      <c r="J15" s="99">
        <v>14</v>
      </c>
      <c r="K15" s="401">
        <v>3</v>
      </c>
      <c r="L15" s="101">
        <v>1</v>
      </c>
      <c r="M15" s="69">
        <f t="shared" ref="M15:M17" si="13">SUM(I15:L15)</f>
        <v>41</v>
      </c>
      <c r="N15" s="291">
        <f t="shared" ref="N15:N18" si="14">M15/B15*100</f>
        <v>35.344827586206897</v>
      </c>
      <c r="O15" s="402">
        <f t="shared" ref="O15:O17" si="15">(M15-I15)/C15*100</f>
        <v>19.35483870967742</v>
      </c>
      <c r="P15" s="98">
        <v>13</v>
      </c>
      <c r="Q15" s="401">
        <v>24</v>
      </c>
      <c r="R15" s="284">
        <f t="shared" si="0"/>
        <v>23</v>
      </c>
      <c r="S15" s="278">
        <f t="shared" si="1"/>
        <v>10</v>
      </c>
      <c r="T15" s="284">
        <f t="shared" si="2"/>
        <v>14</v>
      </c>
      <c r="U15" s="278">
        <f t="shared" si="3"/>
        <v>37</v>
      </c>
      <c r="V15" s="278">
        <f t="shared" si="4"/>
        <v>37</v>
      </c>
    </row>
    <row r="16" spans="1:25" ht="20.100000000000001" customHeight="1">
      <c r="A16" s="4" t="s">
        <v>12</v>
      </c>
      <c r="B16" s="319">
        <v>107</v>
      </c>
      <c r="C16" s="320">
        <v>87</v>
      </c>
      <c r="D16" s="418"/>
      <c r="E16" s="89">
        <v>40</v>
      </c>
      <c r="F16" s="433">
        <v>13</v>
      </c>
      <c r="G16" s="369">
        <f t="shared" si="11"/>
        <v>37.383177570093459</v>
      </c>
      <c r="H16" s="258">
        <f t="shared" si="12"/>
        <v>45.977011494252871</v>
      </c>
      <c r="I16" s="110">
        <v>20</v>
      </c>
      <c r="J16" s="88">
        <v>8</v>
      </c>
      <c r="K16" s="89">
        <v>9</v>
      </c>
      <c r="L16" s="90">
        <v>2</v>
      </c>
      <c r="M16" s="78">
        <f t="shared" si="13"/>
        <v>39</v>
      </c>
      <c r="N16" s="292">
        <f t="shared" si="14"/>
        <v>36.44859813084112</v>
      </c>
      <c r="O16" s="188">
        <f t="shared" si="15"/>
        <v>21.839080459770116</v>
      </c>
      <c r="P16" s="110">
        <v>9</v>
      </c>
      <c r="Q16" s="89">
        <v>19</v>
      </c>
      <c r="R16" s="284">
        <f t="shared" si="0"/>
        <v>20</v>
      </c>
      <c r="S16" s="278">
        <f t="shared" si="1"/>
        <v>11</v>
      </c>
      <c r="T16" s="284">
        <f t="shared" si="2"/>
        <v>8</v>
      </c>
      <c r="U16" s="278">
        <f t="shared" si="3"/>
        <v>28</v>
      </c>
      <c r="V16" s="278">
        <f t="shared" si="4"/>
        <v>28</v>
      </c>
    </row>
    <row r="17" spans="1:22" ht="20.100000000000001" customHeight="1">
      <c r="A17" s="91" t="s">
        <v>13</v>
      </c>
      <c r="B17" s="321">
        <v>109</v>
      </c>
      <c r="C17" s="322">
        <v>75</v>
      </c>
      <c r="D17" s="410"/>
      <c r="E17" s="112">
        <v>14</v>
      </c>
      <c r="F17" s="437">
        <v>13</v>
      </c>
      <c r="G17" s="370">
        <f t="shared" si="11"/>
        <v>12.844036697247708</v>
      </c>
      <c r="H17" s="257">
        <f t="shared" si="12"/>
        <v>18.666666666666668</v>
      </c>
      <c r="I17" s="92">
        <v>34</v>
      </c>
      <c r="J17" s="111">
        <v>17</v>
      </c>
      <c r="K17" s="112">
        <v>8</v>
      </c>
      <c r="L17" s="113">
        <v>3</v>
      </c>
      <c r="M17" s="81">
        <f t="shared" si="13"/>
        <v>62</v>
      </c>
      <c r="N17" s="293">
        <f t="shared" si="14"/>
        <v>56.88073394495413</v>
      </c>
      <c r="O17" s="180">
        <f t="shared" si="15"/>
        <v>37.333333333333336</v>
      </c>
      <c r="P17" s="92">
        <v>22</v>
      </c>
      <c r="Q17" s="112">
        <v>29</v>
      </c>
      <c r="R17" s="284">
        <f t="shared" si="0"/>
        <v>34</v>
      </c>
      <c r="S17" s="278">
        <f t="shared" si="1"/>
        <v>12</v>
      </c>
      <c r="T17" s="284">
        <f t="shared" si="2"/>
        <v>17</v>
      </c>
      <c r="U17" s="278">
        <f t="shared" si="3"/>
        <v>51</v>
      </c>
      <c r="V17" s="278">
        <f t="shared" si="4"/>
        <v>51</v>
      </c>
    </row>
    <row r="18" spans="1:22" ht="17.25" customHeight="1" thickBot="1">
      <c r="A18" s="10" t="s">
        <v>14</v>
      </c>
      <c r="B18" s="338">
        <f t="shared" ref="B18:C18" si="16">SUM(B15:B17)</f>
        <v>332</v>
      </c>
      <c r="C18" s="323">
        <f t="shared" si="16"/>
        <v>255</v>
      </c>
      <c r="D18" s="415"/>
      <c r="E18" s="55">
        <f t="shared" ref="E18:F18" si="17">SUM(E15:E17)</f>
        <v>114</v>
      </c>
      <c r="F18" s="55">
        <f t="shared" si="17"/>
        <v>33</v>
      </c>
      <c r="G18" s="364">
        <f>(D18+E18)/B18*100</f>
        <v>34.337349397590359</v>
      </c>
      <c r="H18" s="241">
        <f>(D18+E18)/C18*100</f>
        <v>44.705882352941181</v>
      </c>
      <c r="I18" s="17">
        <f>SUM(I15:I17)</f>
        <v>77</v>
      </c>
      <c r="J18" s="44">
        <f t="shared" ref="J18:M18" si="18">SUM(J15:J17)</f>
        <v>39</v>
      </c>
      <c r="K18" s="56">
        <f t="shared" si="18"/>
        <v>20</v>
      </c>
      <c r="L18" s="63">
        <f t="shared" si="18"/>
        <v>6</v>
      </c>
      <c r="M18" s="31">
        <f t="shared" si="18"/>
        <v>142</v>
      </c>
      <c r="N18" s="339">
        <f t="shared" si="14"/>
        <v>42.771084337349393</v>
      </c>
      <c r="O18" s="173">
        <f>(M18-I18)/C18*100</f>
        <v>25.490196078431371</v>
      </c>
      <c r="P18" s="17">
        <f>SUM(P15:P17)</f>
        <v>44</v>
      </c>
      <c r="Q18" s="56">
        <f t="shared" ref="Q18" si="19">SUM(Q15:Q17)</f>
        <v>72</v>
      </c>
      <c r="R18" s="284">
        <f t="shared" si="0"/>
        <v>77</v>
      </c>
      <c r="S18" s="278">
        <f t="shared" si="1"/>
        <v>33</v>
      </c>
      <c r="T18" s="284">
        <f t="shared" si="2"/>
        <v>39</v>
      </c>
      <c r="U18" s="278">
        <f t="shared" si="3"/>
        <v>116</v>
      </c>
      <c r="V18" s="278">
        <f t="shared" si="4"/>
        <v>116</v>
      </c>
    </row>
    <row r="19" spans="1:22" ht="17.25" customHeight="1">
      <c r="A19" s="1" t="s">
        <v>15</v>
      </c>
      <c r="B19" s="315"/>
      <c r="C19" s="316"/>
      <c r="D19" s="420"/>
      <c r="E19" s="108"/>
      <c r="F19" s="435"/>
      <c r="G19" s="208"/>
      <c r="H19" s="209"/>
      <c r="I19" s="106"/>
      <c r="J19" s="107"/>
      <c r="K19" s="108"/>
      <c r="L19" s="109"/>
      <c r="M19" s="82"/>
      <c r="N19" s="208"/>
      <c r="O19" s="209"/>
      <c r="P19" s="106"/>
      <c r="Q19" s="108"/>
      <c r="R19" s="284"/>
      <c r="S19" s="278"/>
      <c r="T19" s="284"/>
      <c r="U19" s="278">
        <f t="shared" si="3"/>
        <v>0</v>
      </c>
      <c r="V19" s="278">
        <f t="shared" si="4"/>
        <v>0</v>
      </c>
    </row>
    <row r="20" spans="1:22" ht="20.100000000000001" customHeight="1">
      <c r="A20" s="68" t="s">
        <v>47</v>
      </c>
      <c r="B20" s="324">
        <v>1339</v>
      </c>
      <c r="C20" s="325">
        <v>6</v>
      </c>
      <c r="D20" s="422"/>
      <c r="E20" s="235"/>
      <c r="F20" s="438"/>
      <c r="G20" s="251"/>
      <c r="H20" s="252"/>
      <c r="I20" s="234">
        <v>158</v>
      </c>
      <c r="J20" s="245">
        <v>120</v>
      </c>
      <c r="K20" s="235"/>
      <c r="L20" s="246"/>
      <c r="M20" s="83">
        <f>SUM(I20:L20)</f>
        <v>278</v>
      </c>
      <c r="N20" s="247">
        <f>M20/B20*100</f>
        <v>20.761762509335323</v>
      </c>
      <c r="O20" s="248"/>
      <c r="P20" s="234">
        <v>158</v>
      </c>
      <c r="Q20" s="235">
        <v>120</v>
      </c>
      <c r="R20" s="284"/>
      <c r="S20" s="278"/>
      <c r="T20" s="284"/>
      <c r="U20" s="278">
        <f t="shared" si="3"/>
        <v>278</v>
      </c>
      <c r="V20" s="278">
        <f t="shared" si="4"/>
        <v>0</v>
      </c>
    </row>
    <row r="21" spans="1:22" ht="20.100000000000001" customHeight="1">
      <c r="A21" s="11" t="s">
        <v>49</v>
      </c>
      <c r="B21" s="326">
        <v>26</v>
      </c>
      <c r="C21" s="327">
        <v>83</v>
      </c>
      <c r="D21" s="361"/>
      <c r="E21" s="116">
        <v>15</v>
      </c>
      <c r="F21" s="439">
        <v>21</v>
      </c>
      <c r="G21" s="255"/>
      <c r="H21" s="294">
        <f t="shared" ref="H21:H41" si="20">(D21+E21)/C21*100</f>
        <v>18.072289156626507</v>
      </c>
      <c r="I21" s="114">
        <v>1</v>
      </c>
      <c r="J21" s="115">
        <v>11</v>
      </c>
      <c r="K21" s="116">
        <v>7</v>
      </c>
      <c r="L21" s="117">
        <v>5</v>
      </c>
      <c r="M21" s="84">
        <f t="shared" ref="M21:M41" si="21">SUM(I21:L21)</f>
        <v>24</v>
      </c>
      <c r="N21" s="191"/>
      <c r="O21" s="299">
        <f t="shared" ref="O21:O42" si="22">(M21-I21)/C21*100</f>
        <v>27.710843373493976</v>
      </c>
      <c r="P21" s="114">
        <v>1</v>
      </c>
      <c r="Q21" s="116">
        <v>11</v>
      </c>
      <c r="R21" s="284"/>
      <c r="S21" s="278"/>
      <c r="T21" s="284"/>
      <c r="U21" s="278">
        <f t="shared" si="3"/>
        <v>12</v>
      </c>
      <c r="V21" s="278">
        <f t="shared" si="4"/>
        <v>0</v>
      </c>
    </row>
    <row r="22" spans="1:22" ht="20.100000000000001" customHeight="1">
      <c r="A22" s="11" t="s">
        <v>50</v>
      </c>
      <c r="B22" s="326">
        <v>18</v>
      </c>
      <c r="C22" s="327">
        <v>80</v>
      </c>
      <c r="D22" s="361">
        <v>2</v>
      </c>
      <c r="E22" s="116">
        <v>7</v>
      </c>
      <c r="F22" s="439">
        <v>6</v>
      </c>
      <c r="G22" s="255"/>
      <c r="H22" s="294">
        <f t="shared" si="20"/>
        <v>11.25</v>
      </c>
      <c r="I22" s="114"/>
      <c r="J22" s="115">
        <v>23</v>
      </c>
      <c r="K22" s="116">
        <v>21</v>
      </c>
      <c r="L22" s="117">
        <v>4</v>
      </c>
      <c r="M22" s="84">
        <f t="shared" si="21"/>
        <v>48</v>
      </c>
      <c r="N22" s="191"/>
      <c r="O22" s="298">
        <f>(M22-I22)/C22*100</f>
        <v>60</v>
      </c>
      <c r="P22" s="114"/>
      <c r="Q22" s="116">
        <v>23</v>
      </c>
      <c r="R22" s="284"/>
      <c r="S22" s="278"/>
      <c r="T22" s="284"/>
      <c r="U22" s="278">
        <f t="shared" si="3"/>
        <v>23</v>
      </c>
      <c r="V22" s="278">
        <f t="shared" si="4"/>
        <v>0</v>
      </c>
    </row>
    <row r="23" spans="1:22" ht="20.100000000000001" customHeight="1">
      <c r="A23" s="11" t="s">
        <v>57</v>
      </c>
      <c r="B23" s="326">
        <v>9</v>
      </c>
      <c r="C23" s="327">
        <v>70</v>
      </c>
      <c r="D23" s="361"/>
      <c r="E23" s="115">
        <v>31</v>
      </c>
      <c r="F23" s="443">
        <v>25</v>
      </c>
      <c r="G23" s="255"/>
      <c r="H23" s="294">
        <f t="shared" si="20"/>
        <v>44.285714285714285</v>
      </c>
      <c r="I23" s="287"/>
      <c r="J23" s="115">
        <v>4</v>
      </c>
      <c r="K23" s="116">
        <v>2</v>
      </c>
      <c r="L23" s="117">
        <v>3</v>
      </c>
      <c r="M23" s="84">
        <f t="shared" si="21"/>
        <v>9</v>
      </c>
      <c r="N23" s="191"/>
      <c r="O23" s="298">
        <f t="shared" si="22"/>
        <v>12.857142857142856</v>
      </c>
      <c r="P23" s="287"/>
      <c r="Q23" s="288">
        <v>4</v>
      </c>
      <c r="R23" s="284"/>
      <c r="S23" s="278"/>
      <c r="T23" s="284"/>
      <c r="U23" s="278">
        <f t="shared" si="3"/>
        <v>4</v>
      </c>
      <c r="V23" s="278">
        <f t="shared" si="4"/>
        <v>0</v>
      </c>
    </row>
    <row r="24" spans="1:22" ht="20.100000000000001" customHeight="1">
      <c r="A24" s="11" t="s">
        <v>58</v>
      </c>
      <c r="B24" s="326">
        <v>10</v>
      </c>
      <c r="C24" s="327">
        <v>70</v>
      </c>
      <c r="D24" s="361"/>
      <c r="E24" s="115">
        <v>61</v>
      </c>
      <c r="F24" s="443">
        <v>5</v>
      </c>
      <c r="G24" s="255"/>
      <c r="H24" s="294">
        <f t="shared" si="20"/>
        <v>87.142857142857139</v>
      </c>
      <c r="I24" s="114"/>
      <c r="J24" s="115">
        <v>1</v>
      </c>
      <c r="K24" s="116">
        <v>2</v>
      </c>
      <c r="L24" s="117">
        <v>1</v>
      </c>
      <c r="M24" s="84">
        <f t="shared" si="21"/>
        <v>4</v>
      </c>
      <c r="N24" s="191"/>
      <c r="O24" s="298">
        <f t="shared" si="22"/>
        <v>5.7142857142857144</v>
      </c>
      <c r="P24" s="114"/>
      <c r="Q24" s="116">
        <v>1</v>
      </c>
      <c r="R24" s="284"/>
      <c r="S24" s="278"/>
      <c r="T24" s="284"/>
      <c r="U24" s="278">
        <f t="shared" si="3"/>
        <v>1</v>
      </c>
      <c r="V24" s="278">
        <f t="shared" si="4"/>
        <v>0</v>
      </c>
    </row>
    <row r="25" spans="1:22" ht="20.100000000000001" customHeight="1">
      <c r="A25" s="11" t="s">
        <v>59</v>
      </c>
      <c r="B25" s="326">
        <v>8</v>
      </c>
      <c r="C25" s="327">
        <v>73</v>
      </c>
      <c r="D25" s="361"/>
      <c r="E25" s="115"/>
      <c r="F25" s="443">
        <v>1</v>
      </c>
      <c r="G25" s="255"/>
      <c r="H25" s="294">
        <f t="shared" si="20"/>
        <v>0</v>
      </c>
      <c r="I25" s="114"/>
      <c r="J25" s="115">
        <v>23</v>
      </c>
      <c r="K25" s="116">
        <v>12</v>
      </c>
      <c r="L25" s="117">
        <v>4</v>
      </c>
      <c r="M25" s="84">
        <f t="shared" si="21"/>
        <v>39</v>
      </c>
      <c r="N25" s="191"/>
      <c r="O25" s="298">
        <f t="shared" si="22"/>
        <v>53.424657534246577</v>
      </c>
      <c r="P25" s="114"/>
      <c r="Q25" s="116">
        <v>23</v>
      </c>
      <c r="R25" s="284"/>
      <c r="S25" s="278"/>
      <c r="T25" s="284"/>
      <c r="U25" s="278">
        <f t="shared" si="3"/>
        <v>23</v>
      </c>
      <c r="V25" s="278">
        <f t="shared" si="4"/>
        <v>0</v>
      </c>
    </row>
    <row r="26" spans="1:22" ht="20.100000000000001" customHeight="1">
      <c r="A26" s="11" t="s">
        <v>60</v>
      </c>
      <c r="B26" s="326">
        <v>15</v>
      </c>
      <c r="C26" s="327">
        <v>73</v>
      </c>
      <c r="D26" s="361"/>
      <c r="E26" s="115">
        <v>56</v>
      </c>
      <c r="F26" s="443">
        <v>6</v>
      </c>
      <c r="G26" s="255"/>
      <c r="H26" s="294">
        <f t="shared" si="20"/>
        <v>76.712328767123282</v>
      </c>
      <c r="I26" s="114">
        <v>1</v>
      </c>
      <c r="J26" s="115">
        <v>1</v>
      </c>
      <c r="K26" s="116">
        <v>2</v>
      </c>
      <c r="L26" s="117">
        <v>2</v>
      </c>
      <c r="M26" s="84">
        <f t="shared" si="21"/>
        <v>6</v>
      </c>
      <c r="N26" s="191"/>
      <c r="O26" s="298">
        <f t="shared" si="22"/>
        <v>6.8493150684931505</v>
      </c>
      <c r="P26" s="114">
        <v>1</v>
      </c>
      <c r="Q26" s="116">
        <v>1</v>
      </c>
      <c r="R26" s="284"/>
      <c r="S26" s="278"/>
      <c r="T26" s="284"/>
      <c r="U26" s="278">
        <f t="shared" si="3"/>
        <v>2</v>
      </c>
      <c r="V26" s="278">
        <f t="shared" si="4"/>
        <v>0</v>
      </c>
    </row>
    <row r="27" spans="1:22" ht="20.100000000000001" customHeight="1">
      <c r="A27" s="11" t="s">
        <v>61</v>
      </c>
      <c r="B27" s="326">
        <v>16</v>
      </c>
      <c r="C27" s="327">
        <v>79</v>
      </c>
      <c r="D27" s="361"/>
      <c r="E27" s="115">
        <v>23</v>
      </c>
      <c r="F27" s="443">
        <v>15</v>
      </c>
      <c r="G27" s="255"/>
      <c r="H27" s="294">
        <f t="shared" si="20"/>
        <v>29.11392405063291</v>
      </c>
      <c r="I27" s="114"/>
      <c r="J27" s="115">
        <v>8</v>
      </c>
      <c r="K27" s="116">
        <v>9</v>
      </c>
      <c r="L27" s="117">
        <v>5</v>
      </c>
      <c r="M27" s="84">
        <f t="shared" si="21"/>
        <v>22</v>
      </c>
      <c r="N27" s="191"/>
      <c r="O27" s="298">
        <f t="shared" si="22"/>
        <v>27.848101265822784</v>
      </c>
      <c r="P27" s="114"/>
      <c r="Q27" s="116">
        <v>8</v>
      </c>
      <c r="R27" s="284"/>
      <c r="S27" s="278"/>
      <c r="T27" s="284"/>
      <c r="U27" s="278">
        <f t="shared" si="3"/>
        <v>8</v>
      </c>
      <c r="V27" s="278">
        <f t="shared" si="4"/>
        <v>0</v>
      </c>
    </row>
    <row r="28" spans="1:22" ht="20.100000000000001" customHeight="1">
      <c r="A28" s="11" t="s">
        <v>62</v>
      </c>
      <c r="B28" s="326">
        <v>15</v>
      </c>
      <c r="C28" s="327">
        <v>75</v>
      </c>
      <c r="D28" s="361"/>
      <c r="E28" s="115">
        <v>32</v>
      </c>
      <c r="F28" s="443">
        <v>16</v>
      </c>
      <c r="G28" s="255"/>
      <c r="H28" s="294">
        <f t="shared" si="20"/>
        <v>42.666666666666671</v>
      </c>
      <c r="I28" s="114"/>
      <c r="J28" s="115">
        <v>7</v>
      </c>
      <c r="K28" s="116">
        <v>2</v>
      </c>
      <c r="L28" s="117">
        <v>1</v>
      </c>
      <c r="M28" s="84">
        <f t="shared" si="21"/>
        <v>10</v>
      </c>
      <c r="N28" s="191"/>
      <c r="O28" s="298">
        <f t="shared" si="22"/>
        <v>13.333333333333334</v>
      </c>
      <c r="P28" s="114"/>
      <c r="Q28" s="116">
        <v>7</v>
      </c>
      <c r="R28" s="284"/>
      <c r="S28" s="278"/>
      <c r="T28" s="284"/>
      <c r="U28" s="278">
        <f t="shared" si="3"/>
        <v>7</v>
      </c>
      <c r="V28" s="278">
        <f t="shared" si="4"/>
        <v>0</v>
      </c>
    </row>
    <row r="29" spans="1:22" ht="20.100000000000001" customHeight="1">
      <c r="A29" s="11" t="s">
        <v>63</v>
      </c>
      <c r="B29" s="326">
        <v>14</v>
      </c>
      <c r="C29" s="327">
        <v>71</v>
      </c>
      <c r="D29" s="361">
        <v>1</v>
      </c>
      <c r="E29" s="115">
        <v>7</v>
      </c>
      <c r="F29" s="443">
        <v>4</v>
      </c>
      <c r="G29" s="255"/>
      <c r="H29" s="294">
        <f t="shared" si="20"/>
        <v>11.267605633802818</v>
      </c>
      <c r="I29" s="114"/>
      <c r="J29" s="115">
        <v>27</v>
      </c>
      <c r="K29" s="116">
        <v>11</v>
      </c>
      <c r="L29" s="117">
        <v>5</v>
      </c>
      <c r="M29" s="84">
        <f t="shared" si="21"/>
        <v>43</v>
      </c>
      <c r="N29" s="191"/>
      <c r="O29" s="298">
        <f t="shared" si="22"/>
        <v>60.563380281690137</v>
      </c>
      <c r="P29" s="114"/>
      <c r="Q29" s="116">
        <v>27</v>
      </c>
      <c r="R29" s="284"/>
      <c r="S29" s="278"/>
      <c r="T29" s="284"/>
      <c r="U29" s="278">
        <f t="shared" si="3"/>
        <v>27</v>
      </c>
      <c r="V29" s="278">
        <f t="shared" si="4"/>
        <v>0</v>
      </c>
    </row>
    <row r="30" spans="1:22" ht="20.100000000000001" customHeight="1">
      <c r="A30" s="11" t="s">
        <v>64</v>
      </c>
      <c r="B30" s="326">
        <v>10</v>
      </c>
      <c r="C30" s="327">
        <v>131</v>
      </c>
      <c r="D30" s="361"/>
      <c r="E30" s="115">
        <v>89</v>
      </c>
      <c r="F30" s="443">
        <v>22</v>
      </c>
      <c r="G30" s="255"/>
      <c r="H30" s="294">
        <f t="shared" si="20"/>
        <v>67.938931297709928</v>
      </c>
      <c r="I30" s="114"/>
      <c r="J30" s="115"/>
      <c r="K30" s="116"/>
      <c r="L30" s="117"/>
      <c r="M30" s="84"/>
      <c r="N30" s="191"/>
      <c r="O30" s="298">
        <f t="shared" si="22"/>
        <v>0</v>
      </c>
      <c r="P30" s="114"/>
      <c r="Q30" s="116"/>
      <c r="R30" s="284"/>
      <c r="S30" s="278"/>
      <c r="T30" s="284"/>
      <c r="U30" s="278">
        <f t="shared" si="3"/>
        <v>0</v>
      </c>
      <c r="V30" s="278">
        <f t="shared" si="4"/>
        <v>0</v>
      </c>
    </row>
    <row r="31" spans="1:22" ht="20.100000000000001" customHeight="1">
      <c r="A31" s="11" t="s">
        <v>65</v>
      </c>
      <c r="B31" s="326">
        <v>84</v>
      </c>
      <c r="C31" s="327">
        <v>81</v>
      </c>
      <c r="D31" s="361">
        <v>1</v>
      </c>
      <c r="E31" s="115">
        <v>37</v>
      </c>
      <c r="F31" s="443">
        <v>17</v>
      </c>
      <c r="G31" s="255"/>
      <c r="H31" s="294">
        <f t="shared" si="20"/>
        <v>46.913580246913575</v>
      </c>
      <c r="I31" s="114"/>
      <c r="J31" s="115">
        <v>2</v>
      </c>
      <c r="K31" s="116">
        <v>3</v>
      </c>
      <c r="L31" s="117"/>
      <c r="M31" s="84">
        <f t="shared" si="21"/>
        <v>5</v>
      </c>
      <c r="N31" s="191"/>
      <c r="O31" s="298">
        <f t="shared" si="22"/>
        <v>6.1728395061728394</v>
      </c>
      <c r="P31" s="114"/>
      <c r="Q31" s="116">
        <v>2</v>
      </c>
      <c r="R31" s="284"/>
      <c r="S31" s="278"/>
      <c r="T31" s="284"/>
      <c r="U31" s="278">
        <f t="shared" si="3"/>
        <v>2</v>
      </c>
      <c r="V31" s="278">
        <f t="shared" si="4"/>
        <v>0</v>
      </c>
    </row>
    <row r="32" spans="1:22" ht="20.100000000000001" customHeight="1">
      <c r="A32" s="11" t="s">
        <v>66</v>
      </c>
      <c r="B32" s="326">
        <v>8</v>
      </c>
      <c r="C32" s="327">
        <v>69</v>
      </c>
      <c r="D32" s="361"/>
      <c r="E32" s="115">
        <v>11</v>
      </c>
      <c r="F32" s="443">
        <v>14</v>
      </c>
      <c r="G32" s="255"/>
      <c r="H32" s="294">
        <f t="shared" si="20"/>
        <v>15.942028985507244</v>
      </c>
      <c r="I32" s="114"/>
      <c r="J32" s="115">
        <v>5</v>
      </c>
      <c r="K32" s="116">
        <v>6</v>
      </c>
      <c r="L32" s="117">
        <v>3</v>
      </c>
      <c r="M32" s="84">
        <f t="shared" si="21"/>
        <v>14</v>
      </c>
      <c r="N32" s="191"/>
      <c r="O32" s="298">
        <f t="shared" si="22"/>
        <v>20.289855072463769</v>
      </c>
      <c r="P32" s="114"/>
      <c r="Q32" s="116">
        <v>5</v>
      </c>
      <c r="R32" s="284"/>
      <c r="S32" s="278"/>
      <c r="T32" s="284"/>
      <c r="U32" s="278">
        <f t="shared" si="3"/>
        <v>5</v>
      </c>
      <c r="V32" s="278">
        <f t="shared" si="4"/>
        <v>0</v>
      </c>
    </row>
    <row r="33" spans="1:23" ht="20.100000000000001" customHeight="1">
      <c r="A33" s="11" t="s">
        <v>67</v>
      </c>
      <c r="B33" s="326">
        <v>20</v>
      </c>
      <c r="C33" s="327">
        <v>83</v>
      </c>
      <c r="D33" s="361"/>
      <c r="E33" s="115">
        <v>19</v>
      </c>
      <c r="F33" s="443">
        <v>16</v>
      </c>
      <c r="G33" s="255"/>
      <c r="H33" s="294">
        <f t="shared" si="20"/>
        <v>22.891566265060241</v>
      </c>
      <c r="I33" s="114">
        <v>1</v>
      </c>
      <c r="J33" s="115">
        <v>17</v>
      </c>
      <c r="K33" s="116">
        <v>6</v>
      </c>
      <c r="L33" s="117">
        <v>8</v>
      </c>
      <c r="M33" s="84">
        <f t="shared" si="21"/>
        <v>32</v>
      </c>
      <c r="N33" s="191"/>
      <c r="O33" s="298">
        <f t="shared" si="22"/>
        <v>37.349397590361441</v>
      </c>
      <c r="P33" s="114">
        <v>1</v>
      </c>
      <c r="Q33" s="116">
        <v>17</v>
      </c>
      <c r="R33" s="284"/>
      <c r="S33" s="278"/>
      <c r="T33" s="284"/>
      <c r="U33" s="278">
        <f t="shared" si="3"/>
        <v>18</v>
      </c>
      <c r="V33" s="278">
        <f t="shared" si="4"/>
        <v>0</v>
      </c>
    </row>
    <row r="34" spans="1:23" ht="20.100000000000001" customHeight="1">
      <c r="A34" s="11" t="s">
        <v>16</v>
      </c>
      <c r="B34" s="326">
        <v>8</v>
      </c>
      <c r="C34" s="327">
        <v>70</v>
      </c>
      <c r="D34" s="361"/>
      <c r="E34" s="115">
        <v>56</v>
      </c>
      <c r="F34" s="443">
        <v>7</v>
      </c>
      <c r="G34" s="255"/>
      <c r="H34" s="294">
        <f>(D34+E34)/C34*100</f>
        <v>80</v>
      </c>
      <c r="I34" s="114"/>
      <c r="J34" s="115">
        <v>1</v>
      </c>
      <c r="K34" s="116"/>
      <c r="L34" s="117">
        <v>1</v>
      </c>
      <c r="M34" s="84">
        <f t="shared" si="21"/>
        <v>2</v>
      </c>
      <c r="N34" s="191"/>
      <c r="O34" s="298">
        <f t="shared" si="22"/>
        <v>2.8571428571428572</v>
      </c>
      <c r="P34" s="114"/>
      <c r="Q34" s="116">
        <v>1</v>
      </c>
      <c r="R34" s="284"/>
      <c r="S34" s="278"/>
      <c r="T34" s="284"/>
      <c r="U34" s="278">
        <f t="shared" si="3"/>
        <v>1</v>
      </c>
      <c r="V34" s="278">
        <f t="shared" si="4"/>
        <v>0</v>
      </c>
    </row>
    <row r="35" spans="1:23" ht="20.100000000000001" customHeight="1">
      <c r="A35" s="11" t="s">
        <v>68</v>
      </c>
      <c r="B35" s="326">
        <v>51</v>
      </c>
      <c r="C35" s="327">
        <v>47</v>
      </c>
      <c r="D35" s="361"/>
      <c r="E35" s="115">
        <v>19</v>
      </c>
      <c r="F35" s="443">
        <v>6</v>
      </c>
      <c r="G35" s="255">
        <f t="shared" ref="G35:G41" si="23">(D35+E35)/B35*100</f>
        <v>37.254901960784316</v>
      </c>
      <c r="H35" s="294">
        <f t="shared" si="20"/>
        <v>40.425531914893611</v>
      </c>
      <c r="I35" s="114"/>
      <c r="J35" s="115">
        <v>5</v>
      </c>
      <c r="K35" s="116">
        <v>3</v>
      </c>
      <c r="L35" s="117">
        <v>1</v>
      </c>
      <c r="M35" s="84">
        <f t="shared" si="21"/>
        <v>9</v>
      </c>
      <c r="N35" s="191"/>
      <c r="O35" s="298">
        <f t="shared" si="22"/>
        <v>19.148936170212767</v>
      </c>
      <c r="P35" s="114"/>
      <c r="Q35" s="116">
        <v>5</v>
      </c>
      <c r="R35" s="284"/>
      <c r="S35" s="278"/>
      <c r="T35" s="284"/>
      <c r="U35" s="278">
        <f t="shared" si="3"/>
        <v>5</v>
      </c>
      <c r="V35" s="278">
        <f t="shared" si="4"/>
        <v>0</v>
      </c>
    </row>
    <row r="36" spans="1:23" ht="20.100000000000001" customHeight="1">
      <c r="A36" s="11" t="s">
        <v>69</v>
      </c>
      <c r="B36" s="326">
        <v>10</v>
      </c>
      <c r="C36" s="327">
        <v>64</v>
      </c>
      <c r="D36" s="361"/>
      <c r="E36" s="115">
        <v>49</v>
      </c>
      <c r="F36" s="443">
        <v>7</v>
      </c>
      <c r="G36" s="255"/>
      <c r="H36" s="294">
        <f t="shared" si="20"/>
        <v>76.5625</v>
      </c>
      <c r="I36" s="114"/>
      <c r="J36" s="115">
        <v>3</v>
      </c>
      <c r="K36" s="116"/>
      <c r="L36" s="117"/>
      <c r="M36" s="84">
        <f t="shared" si="21"/>
        <v>3</v>
      </c>
      <c r="N36" s="191"/>
      <c r="O36" s="298">
        <f t="shared" si="22"/>
        <v>4.6875</v>
      </c>
      <c r="P36" s="114"/>
      <c r="Q36" s="116">
        <v>3</v>
      </c>
      <c r="R36" s="284"/>
      <c r="S36" s="278"/>
      <c r="T36" s="284"/>
      <c r="U36" s="278">
        <f t="shared" si="3"/>
        <v>3</v>
      </c>
      <c r="V36" s="278">
        <f t="shared" si="4"/>
        <v>0</v>
      </c>
    </row>
    <row r="37" spans="1:23" ht="20.100000000000001" customHeight="1">
      <c r="A37" s="4" t="s">
        <v>70</v>
      </c>
      <c r="B37" s="311"/>
      <c r="C37" s="328">
        <v>45</v>
      </c>
      <c r="D37" s="418"/>
      <c r="E37" s="88">
        <v>8</v>
      </c>
      <c r="F37" s="444">
        <v>14</v>
      </c>
      <c r="G37" s="255"/>
      <c r="H37" s="294">
        <f t="shared" si="20"/>
        <v>17.777777777777779</v>
      </c>
      <c r="I37" s="110"/>
      <c r="J37" s="88">
        <v>3</v>
      </c>
      <c r="K37" s="89">
        <v>6</v>
      </c>
      <c r="L37" s="90">
        <v>5</v>
      </c>
      <c r="M37" s="78">
        <f t="shared" si="21"/>
        <v>14</v>
      </c>
      <c r="N37" s="187"/>
      <c r="O37" s="299">
        <f t="shared" si="22"/>
        <v>31.111111111111111</v>
      </c>
      <c r="P37" s="110"/>
      <c r="Q37" s="89">
        <v>3</v>
      </c>
      <c r="R37" s="284"/>
      <c r="S37" s="278"/>
      <c r="T37" s="284"/>
      <c r="U37" s="278">
        <f t="shared" si="3"/>
        <v>3</v>
      </c>
      <c r="V37" s="278">
        <f t="shared" si="4"/>
        <v>0</v>
      </c>
    </row>
    <row r="38" spans="1:23" ht="20.100000000000001" customHeight="1">
      <c r="A38" s="4" t="s">
        <v>71</v>
      </c>
      <c r="B38" s="311">
        <v>17</v>
      </c>
      <c r="C38" s="328">
        <v>72</v>
      </c>
      <c r="D38" s="418"/>
      <c r="E38" s="88">
        <v>11</v>
      </c>
      <c r="F38" s="444">
        <v>16</v>
      </c>
      <c r="G38" s="255"/>
      <c r="H38" s="294">
        <f t="shared" si="20"/>
        <v>15.277777777777779</v>
      </c>
      <c r="I38" s="110">
        <v>3</v>
      </c>
      <c r="J38" s="88">
        <v>7</v>
      </c>
      <c r="K38" s="89">
        <v>6</v>
      </c>
      <c r="L38" s="90">
        <v>2</v>
      </c>
      <c r="M38" s="78">
        <f t="shared" si="21"/>
        <v>18</v>
      </c>
      <c r="N38" s="187"/>
      <c r="O38" s="299">
        <f t="shared" si="22"/>
        <v>20.833333333333336</v>
      </c>
      <c r="P38" s="110">
        <v>3</v>
      </c>
      <c r="Q38" s="89">
        <v>7</v>
      </c>
      <c r="R38" s="284"/>
      <c r="S38" s="278"/>
      <c r="T38" s="284"/>
      <c r="U38" s="278">
        <f t="shared" si="3"/>
        <v>10</v>
      </c>
      <c r="V38" s="278">
        <f t="shared" si="4"/>
        <v>0</v>
      </c>
    </row>
    <row r="39" spans="1:23" ht="20.100000000000001" customHeight="1">
      <c r="A39" s="4" t="s">
        <v>72</v>
      </c>
      <c r="B39" s="311">
        <v>8</v>
      </c>
      <c r="C39" s="328">
        <v>47</v>
      </c>
      <c r="D39" s="418"/>
      <c r="E39" s="88">
        <v>8</v>
      </c>
      <c r="F39" s="444">
        <v>14</v>
      </c>
      <c r="G39" s="255"/>
      <c r="H39" s="294">
        <f t="shared" si="20"/>
        <v>17.021276595744681</v>
      </c>
      <c r="I39" s="110"/>
      <c r="J39" s="88">
        <v>8</v>
      </c>
      <c r="K39" s="89"/>
      <c r="L39" s="90">
        <v>1</v>
      </c>
      <c r="M39" s="78">
        <f t="shared" si="21"/>
        <v>9</v>
      </c>
      <c r="N39" s="187"/>
      <c r="O39" s="299">
        <f t="shared" si="22"/>
        <v>19.148936170212767</v>
      </c>
      <c r="P39" s="110"/>
      <c r="Q39" s="89">
        <v>8</v>
      </c>
      <c r="R39" s="284"/>
      <c r="S39" s="278"/>
      <c r="T39" s="284"/>
      <c r="U39" s="278">
        <f t="shared" si="3"/>
        <v>8</v>
      </c>
      <c r="V39" s="278">
        <f t="shared" si="4"/>
        <v>0</v>
      </c>
    </row>
    <row r="40" spans="1:23" ht="20.100000000000001" customHeight="1">
      <c r="A40" s="11" t="s">
        <v>81</v>
      </c>
      <c r="B40" s="326"/>
      <c r="C40" s="327">
        <v>3</v>
      </c>
      <c r="D40" s="361">
        <v>1</v>
      </c>
      <c r="E40" s="116"/>
      <c r="F40" s="439">
        <v>1</v>
      </c>
      <c r="G40" s="255"/>
      <c r="H40" s="294">
        <f t="shared" si="20"/>
        <v>33.333333333333329</v>
      </c>
      <c r="I40" s="114">
        <v>3</v>
      </c>
      <c r="J40" s="115">
        <v>1</v>
      </c>
      <c r="K40" s="116"/>
      <c r="L40" s="117"/>
      <c r="M40" s="84">
        <f t="shared" si="21"/>
        <v>4</v>
      </c>
      <c r="N40" s="191"/>
      <c r="O40" s="299">
        <f t="shared" si="22"/>
        <v>33.333333333333329</v>
      </c>
      <c r="P40" s="114">
        <v>3</v>
      </c>
      <c r="Q40" s="116">
        <v>1</v>
      </c>
      <c r="R40" s="284"/>
      <c r="S40" s="278"/>
      <c r="T40" s="284"/>
      <c r="U40" s="278">
        <f t="shared" si="3"/>
        <v>4</v>
      </c>
      <c r="V40" s="278">
        <f t="shared" si="4"/>
        <v>0</v>
      </c>
    </row>
    <row r="41" spans="1:23" ht="20.100000000000001" customHeight="1">
      <c r="A41" s="11" t="s">
        <v>94</v>
      </c>
      <c r="B41" s="383">
        <v>60</v>
      </c>
      <c r="C41" s="384">
        <v>24</v>
      </c>
      <c r="D41" s="361">
        <v>11</v>
      </c>
      <c r="E41" s="116">
        <v>6</v>
      </c>
      <c r="F41" s="439">
        <v>1</v>
      </c>
      <c r="G41" s="369">
        <f t="shared" si="23"/>
        <v>28.333333333333332</v>
      </c>
      <c r="H41" s="258">
        <f t="shared" si="20"/>
        <v>70.833333333333343</v>
      </c>
      <c r="I41" s="114">
        <v>32</v>
      </c>
      <c r="J41" s="115">
        <v>3</v>
      </c>
      <c r="K41" s="116">
        <v>1</v>
      </c>
      <c r="L41" s="117"/>
      <c r="M41" s="84">
        <f t="shared" si="21"/>
        <v>36</v>
      </c>
      <c r="N41" s="396">
        <f t="shared" ref="N41:N48" si="24">M41/B41*100</f>
        <v>60</v>
      </c>
      <c r="O41" s="188">
        <f t="shared" si="22"/>
        <v>16.666666666666664</v>
      </c>
      <c r="P41" s="114">
        <v>32</v>
      </c>
      <c r="Q41" s="116">
        <v>3</v>
      </c>
      <c r="R41" s="284">
        <f>+B41-C41</f>
        <v>36</v>
      </c>
      <c r="S41" s="278">
        <f>+R41-P41</f>
        <v>4</v>
      </c>
      <c r="T41" s="284">
        <f>+Q41-S41</f>
        <v>-1</v>
      </c>
      <c r="U41" s="278">
        <f>SUM(I41,J41)</f>
        <v>35</v>
      </c>
      <c r="V41" s="278">
        <f>+R41+T41</f>
        <v>35</v>
      </c>
      <c r="W41" s="267">
        <f>+B41-I41</f>
        <v>28</v>
      </c>
    </row>
    <row r="42" spans="1:23" ht="16.5" customHeight="1" thickBot="1">
      <c r="A42" s="5" t="s">
        <v>18</v>
      </c>
      <c r="B42" s="210">
        <f>SUM(B20:B41)</f>
        <v>1746</v>
      </c>
      <c r="C42" s="385">
        <f>SUM(C20:C41)</f>
        <v>1416</v>
      </c>
      <c r="D42" s="415">
        <f>SUM(D20:D41)</f>
        <v>16</v>
      </c>
      <c r="E42" s="55">
        <f>SUM(E20:E41)</f>
        <v>545</v>
      </c>
      <c r="F42" s="430">
        <f>SUM(F20:F41)</f>
        <v>234</v>
      </c>
      <c r="G42" s="239">
        <f>(D42+E42)/B42*100</f>
        <v>32.130584192439862</v>
      </c>
      <c r="H42" s="301">
        <f>(D42+E42)/C42*100</f>
        <v>39.618644067796609</v>
      </c>
      <c r="I42" s="16">
        <f>SUM(I20:I41)</f>
        <v>199</v>
      </c>
      <c r="J42" s="43">
        <f>SUM(J20:J41)</f>
        <v>280</v>
      </c>
      <c r="K42" s="55">
        <f>SUM(K20:K41)</f>
        <v>99</v>
      </c>
      <c r="L42" s="62">
        <f>SUM(L20:L41)</f>
        <v>51</v>
      </c>
      <c r="M42" s="30">
        <f>SUM(M20:M41)</f>
        <v>629</v>
      </c>
      <c r="N42" s="296">
        <f t="shared" si="24"/>
        <v>36.025200458190149</v>
      </c>
      <c r="O42" s="300">
        <f t="shared" si="22"/>
        <v>30.36723163841808</v>
      </c>
      <c r="P42" s="16">
        <f>SUM(P20:P41)</f>
        <v>199</v>
      </c>
      <c r="Q42" s="55">
        <f>SUM(Q20:Q41)</f>
        <v>280</v>
      </c>
      <c r="R42" s="284">
        <f t="shared" si="0"/>
        <v>330</v>
      </c>
      <c r="S42" s="278">
        <f t="shared" si="1"/>
        <v>131</v>
      </c>
      <c r="T42" s="284">
        <f t="shared" si="2"/>
        <v>149</v>
      </c>
      <c r="U42" s="278">
        <f t="shared" si="3"/>
        <v>479</v>
      </c>
      <c r="V42" s="278">
        <f t="shared" si="4"/>
        <v>479</v>
      </c>
    </row>
    <row r="43" spans="1:23" ht="16.5" customHeight="1">
      <c r="A43" s="1" t="s">
        <v>19</v>
      </c>
      <c r="B43" s="315"/>
      <c r="C43" s="316"/>
      <c r="D43" s="420"/>
      <c r="E43" s="108"/>
      <c r="F43" s="435"/>
      <c r="G43" s="208"/>
      <c r="H43" s="209"/>
      <c r="I43" s="106"/>
      <c r="J43" s="107"/>
      <c r="K43" s="108"/>
      <c r="L43" s="109"/>
      <c r="M43" s="82"/>
      <c r="N43" s="208"/>
      <c r="O43" s="209"/>
      <c r="P43" s="106"/>
      <c r="Q43" s="108"/>
      <c r="R43" s="284">
        <f t="shared" si="0"/>
        <v>0</v>
      </c>
      <c r="S43" s="278">
        <f t="shared" si="1"/>
        <v>0</v>
      </c>
      <c r="T43" s="284">
        <f t="shared" si="2"/>
        <v>0</v>
      </c>
      <c r="U43" s="278">
        <f t="shared" si="3"/>
        <v>0</v>
      </c>
      <c r="V43" s="278">
        <f t="shared" si="4"/>
        <v>0</v>
      </c>
    </row>
    <row r="44" spans="1:23" ht="20.100000000000001" customHeight="1">
      <c r="A44" s="91" t="s">
        <v>54</v>
      </c>
      <c r="B44" s="321">
        <v>48</v>
      </c>
      <c r="C44" s="322">
        <v>48</v>
      </c>
      <c r="D44" s="410"/>
      <c r="E44" s="112">
        <v>43</v>
      </c>
      <c r="F44" s="437">
        <v>1</v>
      </c>
      <c r="G44" s="297">
        <f t="shared" ref="G44" si="25">(D44+E44)/B44*100</f>
        <v>89.583333333333343</v>
      </c>
      <c r="H44" s="256">
        <f t="shared" ref="H44:H47" si="26">(D44+E44)/C44*100</f>
        <v>89.583333333333343</v>
      </c>
      <c r="I44" s="92"/>
      <c r="J44" s="111"/>
      <c r="K44" s="112"/>
      <c r="L44" s="113"/>
      <c r="M44" s="81"/>
      <c r="N44" s="336">
        <f t="shared" si="24"/>
        <v>0</v>
      </c>
      <c r="O44" s="205"/>
      <c r="P44" s="92"/>
      <c r="Q44" s="112"/>
      <c r="R44" s="284">
        <f t="shared" si="0"/>
        <v>0</v>
      </c>
      <c r="S44" s="278">
        <f t="shared" si="1"/>
        <v>0</v>
      </c>
      <c r="T44" s="284">
        <f t="shared" si="2"/>
        <v>0</v>
      </c>
      <c r="U44" s="278">
        <f t="shared" si="3"/>
        <v>0</v>
      </c>
      <c r="V44" s="278">
        <f t="shared" si="4"/>
        <v>0</v>
      </c>
    </row>
    <row r="45" spans="1:23" ht="20.100000000000001" customHeight="1">
      <c r="A45" s="3" t="s">
        <v>48</v>
      </c>
      <c r="B45" s="329">
        <v>171</v>
      </c>
      <c r="C45" s="331"/>
      <c r="D45" s="423"/>
      <c r="E45" s="86"/>
      <c r="F45" s="440"/>
      <c r="G45" s="255"/>
      <c r="H45" s="258"/>
      <c r="I45" s="118">
        <v>11</v>
      </c>
      <c r="J45" s="85">
        <v>3</v>
      </c>
      <c r="K45" s="86"/>
      <c r="L45" s="87"/>
      <c r="M45" s="80">
        <f>SUM(I45:L45)</f>
        <v>14</v>
      </c>
      <c r="N45" s="193">
        <f t="shared" si="24"/>
        <v>8.1871345029239766</v>
      </c>
      <c r="O45" s="194"/>
      <c r="P45" s="118">
        <v>11</v>
      </c>
      <c r="Q45" s="86">
        <v>3</v>
      </c>
      <c r="R45" s="284">
        <f t="shared" si="0"/>
        <v>171</v>
      </c>
      <c r="S45" s="278">
        <f t="shared" si="1"/>
        <v>160</v>
      </c>
      <c r="T45" s="284">
        <f t="shared" si="2"/>
        <v>-157</v>
      </c>
      <c r="U45" s="278">
        <f t="shared" si="3"/>
        <v>14</v>
      </c>
      <c r="V45" s="278">
        <f t="shared" si="4"/>
        <v>14</v>
      </c>
    </row>
    <row r="46" spans="1:23" ht="20.100000000000001" customHeight="1">
      <c r="A46" s="3" t="s">
        <v>52</v>
      </c>
      <c r="B46" s="329">
        <v>1</v>
      </c>
      <c r="C46" s="330">
        <v>90</v>
      </c>
      <c r="D46" s="423"/>
      <c r="E46" s="86">
        <v>80</v>
      </c>
      <c r="F46" s="440">
        <v>3</v>
      </c>
      <c r="G46" s="255"/>
      <c r="H46" s="294">
        <f>(D46+E46)/C46*100</f>
        <v>88.888888888888886</v>
      </c>
      <c r="I46" s="118"/>
      <c r="J46" s="85">
        <v>5</v>
      </c>
      <c r="K46" s="86"/>
      <c r="L46" s="87">
        <v>1</v>
      </c>
      <c r="M46" s="80">
        <f t="shared" ref="M46:M47" si="27">SUM(I46:L46)</f>
        <v>6</v>
      </c>
      <c r="N46" s="193"/>
      <c r="O46" s="299">
        <f t="shared" ref="O46:O48" si="28">(M46-I46)/C46*100</f>
        <v>6.666666666666667</v>
      </c>
      <c r="P46" s="118"/>
      <c r="Q46" s="86">
        <v>5</v>
      </c>
      <c r="R46" s="284"/>
      <c r="S46" s="278"/>
      <c r="T46" s="284"/>
      <c r="U46" s="278">
        <f t="shared" si="3"/>
        <v>5</v>
      </c>
      <c r="V46" s="278">
        <f t="shared" si="4"/>
        <v>0</v>
      </c>
    </row>
    <row r="47" spans="1:23" ht="20.100000000000001" customHeight="1">
      <c r="A47" s="4" t="s">
        <v>53</v>
      </c>
      <c r="B47" s="311">
        <v>1</v>
      </c>
      <c r="C47" s="328">
        <v>69</v>
      </c>
      <c r="D47" s="418"/>
      <c r="E47" s="89">
        <v>40</v>
      </c>
      <c r="F47" s="433">
        <v>10</v>
      </c>
      <c r="G47" s="260"/>
      <c r="H47" s="295">
        <f t="shared" si="26"/>
        <v>57.971014492753625</v>
      </c>
      <c r="I47" s="110"/>
      <c r="J47" s="88">
        <v>3</v>
      </c>
      <c r="K47" s="89">
        <v>2</v>
      </c>
      <c r="L47" s="90">
        <v>6</v>
      </c>
      <c r="M47" s="78">
        <f t="shared" si="27"/>
        <v>11</v>
      </c>
      <c r="N47" s="187"/>
      <c r="O47" s="299">
        <f t="shared" si="28"/>
        <v>15.942028985507244</v>
      </c>
      <c r="P47" s="110"/>
      <c r="Q47" s="89">
        <v>3</v>
      </c>
      <c r="R47" s="284"/>
      <c r="S47" s="278"/>
      <c r="T47" s="284"/>
      <c r="U47" s="278">
        <f t="shared" si="3"/>
        <v>3</v>
      </c>
      <c r="V47" s="278">
        <f t="shared" si="4"/>
        <v>0</v>
      </c>
    </row>
    <row r="48" spans="1:23" ht="17.25" customHeight="1" thickBot="1">
      <c r="A48" s="5" t="s">
        <v>20</v>
      </c>
      <c r="B48" s="210">
        <f>SUM(B44:B47)</f>
        <v>221</v>
      </c>
      <c r="C48" s="211">
        <f>SUM(C44:C47)</f>
        <v>207</v>
      </c>
      <c r="D48" s="415"/>
      <c r="E48" s="55">
        <f t="shared" ref="E48:F48" si="29">SUM(E44:E47)</f>
        <v>163</v>
      </c>
      <c r="F48" s="55">
        <f t="shared" si="29"/>
        <v>14</v>
      </c>
      <c r="G48" s="364">
        <f>(D48+E48)/B48*100</f>
        <v>73.755656108597293</v>
      </c>
      <c r="H48" s="301">
        <f>(D48+E48)/C48*100</f>
        <v>78.74396135265701</v>
      </c>
      <c r="I48" s="16">
        <f>SUM(I45:I47)</f>
        <v>11</v>
      </c>
      <c r="J48" s="43">
        <f t="shared" ref="J48:M48" si="30">SUM(J45:J47)</f>
        <v>11</v>
      </c>
      <c r="K48" s="55">
        <f t="shared" si="30"/>
        <v>2</v>
      </c>
      <c r="L48" s="62">
        <f t="shared" si="30"/>
        <v>7</v>
      </c>
      <c r="M48" s="30">
        <f t="shared" si="30"/>
        <v>31</v>
      </c>
      <c r="N48" s="296">
        <f t="shared" si="24"/>
        <v>14.027149321266968</v>
      </c>
      <c r="O48" s="173">
        <f t="shared" si="28"/>
        <v>9.6618357487922708</v>
      </c>
      <c r="P48" s="16">
        <f>SUM(P45:P47)</f>
        <v>11</v>
      </c>
      <c r="Q48" s="55">
        <f t="shared" ref="Q48" si="31">SUM(Q45:Q47)</f>
        <v>11</v>
      </c>
      <c r="R48" s="284">
        <f t="shared" si="0"/>
        <v>14</v>
      </c>
      <c r="S48" s="278">
        <f t="shared" si="1"/>
        <v>3</v>
      </c>
      <c r="T48" s="284">
        <f t="shared" si="2"/>
        <v>8</v>
      </c>
      <c r="U48" s="278">
        <f t="shared" si="3"/>
        <v>22</v>
      </c>
      <c r="V48" s="278">
        <f t="shared" si="4"/>
        <v>22</v>
      </c>
    </row>
    <row r="49" spans="1:24" ht="16.5" customHeight="1">
      <c r="A49" s="1" t="s">
        <v>21</v>
      </c>
      <c r="B49" s="315"/>
      <c r="C49" s="316"/>
      <c r="D49" s="420"/>
      <c r="E49" s="108"/>
      <c r="F49" s="435"/>
      <c r="G49" s="208"/>
      <c r="H49" s="209"/>
      <c r="I49" s="106"/>
      <c r="J49" s="107"/>
      <c r="K49" s="108"/>
      <c r="L49" s="109"/>
      <c r="M49" s="82"/>
      <c r="N49" s="208"/>
      <c r="O49" s="209"/>
      <c r="P49" s="106"/>
      <c r="Q49" s="108"/>
      <c r="R49" s="284">
        <f t="shared" si="0"/>
        <v>0</v>
      </c>
      <c r="S49" s="278">
        <f t="shared" si="1"/>
        <v>0</v>
      </c>
      <c r="T49" s="284">
        <f t="shared" si="2"/>
        <v>0</v>
      </c>
      <c r="U49" s="278">
        <f t="shared" si="3"/>
        <v>0</v>
      </c>
      <c r="V49" s="278">
        <f t="shared" si="4"/>
        <v>0</v>
      </c>
    </row>
    <row r="50" spans="1:24" ht="20.100000000000001" customHeight="1">
      <c r="A50" s="12" t="s">
        <v>22</v>
      </c>
      <c r="B50" s="337">
        <v>48</v>
      </c>
      <c r="C50" s="332">
        <v>48</v>
      </c>
      <c r="D50" s="424"/>
      <c r="E50" s="121">
        <v>47</v>
      </c>
      <c r="F50" s="441">
        <v>1</v>
      </c>
      <c r="G50" s="286">
        <f>(D50+E50)/B50*100</f>
        <v>97.916666666666657</v>
      </c>
      <c r="H50" s="253">
        <f>(D50+E50)/C50*100</f>
        <v>97.916666666666657</v>
      </c>
      <c r="I50" s="119"/>
      <c r="J50" s="120"/>
      <c r="K50" s="121"/>
      <c r="L50" s="122"/>
      <c r="M50" s="123"/>
      <c r="N50" s="336">
        <f t="shared" ref="N50" si="32">M50/B50*100</f>
        <v>0</v>
      </c>
      <c r="O50" s="249"/>
      <c r="P50" s="119"/>
      <c r="Q50" s="121"/>
      <c r="R50" s="284">
        <f t="shared" si="0"/>
        <v>0</v>
      </c>
      <c r="S50" s="278">
        <f t="shared" si="1"/>
        <v>0</v>
      </c>
      <c r="T50" s="284">
        <f t="shared" si="2"/>
        <v>0</v>
      </c>
      <c r="U50" s="278">
        <f t="shared" si="3"/>
        <v>0</v>
      </c>
      <c r="V50" s="278">
        <f t="shared" si="4"/>
        <v>0</v>
      </c>
    </row>
    <row r="51" spans="1:24" ht="20.100000000000001" customHeight="1" thickBot="1">
      <c r="A51" s="5" t="s">
        <v>23</v>
      </c>
      <c r="B51" s="210">
        <f>SUM(B50)</f>
        <v>48</v>
      </c>
      <c r="C51" s="211">
        <f>SUM(C50)</f>
        <v>48</v>
      </c>
      <c r="D51" s="415"/>
      <c r="E51" s="55">
        <f t="shared" ref="E51:F51" si="33">SUM(E50)</f>
        <v>47</v>
      </c>
      <c r="F51" s="445">
        <f t="shared" si="33"/>
        <v>1</v>
      </c>
      <c r="G51" s="364">
        <f t="shared" ref="G51:G52" si="34">(D51+E51)/B51*100</f>
        <v>97.916666666666657</v>
      </c>
      <c r="H51" s="241">
        <f t="shared" ref="H51:H52" si="35">(D51+E51)/C51*100</f>
        <v>97.916666666666657</v>
      </c>
      <c r="I51" s="16"/>
      <c r="J51" s="43"/>
      <c r="K51" s="55"/>
      <c r="L51" s="62"/>
      <c r="M51" s="30"/>
      <c r="N51" s="296">
        <f>+N50</f>
        <v>0</v>
      </c>
      <c r="O51" s="23"/>
      <c r="P51" s="16"/>
      <c r="Q51" s="55"/>
      <c r="R51" s="284">
        <f t="shared" si="0"/>
        <v>0</v>
      </c>
      <c r="S51" s="278">
        <f t="shared" si="1"/>
        <v>0</v>
      </c>
      <c r="T51" s="284">
        <f t="shared" si="2"/>
        <v>0</v>
      </c>
      <c r="U51" s="278">
        <f t="shared" si="3"/>
        <v>0</v>
      </c>
      <c r="V51" s="278">
        <f t="shared" si="4"/>
        <v>0</v>
      </c>
    </row>
    <row r="52" spans="1:24" ht="19.5" customHeight="1" thickBot="1">
      <c r="A52" s="5" t="s">
        <v>24</v>
      </c>
      <c r="B52" s="314">
        <f>SUM(B8,B13,B18,B42,B48)</f>
        <v>2622</v>
      </c>
      <c r="C52" s="211">
        <f>SUM(C8,C13,C18,C42,C48)</f>
        <v>2147</v>
      </c>
      <c r="D52" s="415">
        <f>SUM(D8,D13,D18,D42,D48+D51)</f>
        <v>18</v>
      </c>
      <c r="E52" s="341">
        <f>SUM(E8,E13,E18,E42,E48+E51)</f>
        <v>1044</v>
      </c>
      <c r="F52" s="442">
        <f>SUM(F8,F13,F18,F42,F48,F51)</f>
        <v>310</v>
      </c>
      <c r="G52" s="364">
        <f t="shared" si="34"/>
        <v>40.503432494279174</v>
      </c>
      <c r="H52" s="241">
        <f t="shared" si="35"/>
        <v>49.464368886818818</v>
      </c>
      <c r="I52" s="16">
        <f>SUM(I8,I13,I18,I42,I48)</f>
        <v>341</v>
      </c>
      <c r="J52" s="43">
        <f>SUM(J8,J13,J18,J42,J48)</f>
        <v>354</v>
      </c>
      <c r="K52" s="55">
        <f>SUM(K8,K13,K18,K42,K48)</f>
        <v>130</v>
      </c>
      <c r="L52" s="62">
        <f>SUM(L8,L13,L18,L42,L48)</f>
        <v>68</v>
      </c>
      <c r="M52" s="30">
        <f>SUM(M8,M13,M18,M42,M48)</f>
        <v>893</v>
      </c>
      <c r="N52" s="296">
        <f>M52/B52*100</f>
        <v>34.057971014492757</v>
      </c>
      <c r="O52" s="173">
        <f>(M52-I52)/C52*100</f>
        <v>25.710293432696783</v>
      </c>
      <c r="P52" s="16">
        <f>SUM(P8,P13,P18,P42,P48)</f>
        <v>290</v>
      </c>
      <c r="Q52" s="55">
        <f>SUM(Q8,Q13,Q18,Q42,Q48)</f>
        <v>405</v>
      </c>
      <c r="R52" s="284">
        <f t="shared" si="0"/>
        <v>475</v>
      </c>
      <c r="S52" s="278">
        <f t="shared" si="1"/>
        <v>185</v>
      </c>
      <c r="T52" s="284">
        <f t="shared" si="2"/>
        <v>220</v>
      </c>
      <c r="U52" s="278">
        <f t="shared" si="3"/>
        <v>695</v>
      </c>
      <c r="V52" s="278">
        <f t="shared" si="4"/>
        <v>695</v>
      </c>
    </row>
    <row r="53" spans="1:24" s="40" customFormat="1" ht="28.5" customHeight="1">
      <c r="A53" s="503" t="s">
        <v>43</v>
      </c>
      <c r="B53" s="503"/>
      <c r="C53" s="503"/>
      <c r="D53" s="503"/>
      <c r="E53" s="503"/>
      <c r="F53" s="503"/>
      <c r="G53" s="503"/>
      <c r="H53" s="503"/>
      <c r="I53" s="503"/>
      <c r="J53" s="503"/>
      <c r="K53" s="503"/>
      <c r="L53" s="503"/>
      <c r="M53" s="503"/>
      <c r="N53" s="503"/>
      <c r="O53" s="503"/>
      <c r="P53" s="289"/>
      <c r="Q53" s="289"/>
      <c r="R53" s="398"/>
      <c r="S53" s="398"/>
      <c r="T53" s="398"/>
      <c r="U53" s="398"/>
      <c r="V53" s="398"/>
      <c r="W53" s="264"/>
      <c r="X53" s="264"/>
    </row>
    <row r="54" spans="1:24" s="40" customFormat="1" ht="21.75" customHeight="1">
      <c r="A54" s="471" t="s">
        <v>36</v>
      </c>
      <c r="B54" s="471"/>
      <c r="C54" s="471"/>
      <c r="D54" s="471"/>
      <c r="E54" s="471"/>
      <c r="F54" s="471"/>
      <c r="G54" s="471"/>
      <c r="H54" s="471"/>
      <c r="I54" s="471"/>
      <c r="J54" s="471"/>
      <c r="K54" s="471"/>
      <c r="L54" s="471"/>
      <c r="M54" s="471"/>
      <c r="N54" s="471"/>
      <c r="O54" s="471"/>
      <c r="P54" s="398"/>
      <c r="Q54" s="398"/>
      <c r="R54" s="398"/>
      <c r="S54" s="398"/>
      <c r="T54" s="398"/>
      <c r="U54" s="398"/>
      <c r="V54" s="398"/>
      <c r="W54" s="264"/>
      <c r="X54" s="264"/>
    </row>
    <row r="55" spans="1:24" s="40" customFormat="1" ht="21.75" customHeight="1">
      <c r="A55" s="471" t="s">
        <v>35</v>
      </c>
      <c r="B55" s="471"/>
      <c r="C55" s="471"/>
      <c r="D55" s="471"/>
      <c r="E55" s="471"/>
      <c r="F55" s="471"/>
      <c r="G55" s="471"/>
      <c r="H55" s="471"/>
      <c r="I55" s="471"/>
      <c r="J55" s="471"/>
      <c r="K55" s="471"/>
      <c r="L55" s="471"/>
      <c r="M55" s="471"/>
      <c r="N55" s="471"/>
      <c r="O55" s="471"/>
      <c r="P55" s="398"/>
      <c r="Q55" s="398"/>
      <c r="R55" s="398"/>
      <c r="S55" s="398"/>
      <c r="T55" s="398"/>
      <c r="U55" s="398"/>
      <c r="V55" s="398"/>
      <c r="W55" s="264"/>
      <c r="X55" s="264"/>
    </row>
    <row r="56" spans="1:24" s="66" customFormat="1" ht="21.75" customHeight="1">
      <c r="A56" s="471" t="s">
        <v>37</v>
      </c>
      <c r="B56" s="471"/>
      <c r="C56" s="471"/>
      <c r="D56" s="471"/>
      <c r="E56" s="471"/>
      <c r="F56" s="471"/>
      <c r="G56" s="471"/>
      <c r="H56" s="471"/>
      <c r="I56" s="471"/>
      <c r="J56" s="471"/>
      <c r="K56" s="471"/>
      <c r="L56" s="471"/>
      <c r="M56" s="471"/>
      <c r="N56" s="471"/>
      <c r="O56" s="471"/>
      <c r="P56" s="398"/>
      <c r="Q56" s="398"/>
      <c r="R56" s="398"/>
      <c r="S56" s="398"/>
      <c r="T56" s="398"/>
      <c r="U56" s="398"/>
      <c r="V56" s="398"/>
      <c r="W56" s="265"/>
      <c r="X56" s="265"/>
    </row>
    <row r="57" spans="1:24" s="48" customFormat="1" ht="21.75" customHeight="1">
      <c r="A57" s="47" t="s">
        <v>38</v>
      </c>
      <c r="B57" s="333"/>
      <c r="C57" s="333"/>
      <c r="D57" s="425"/>
      <c r="E57" s="453"/>
      <c r="F57" s="425"/>
      <c r="W57" s="266"/>
      <c r="X57" s="266"/>
    </row>
  </sheetData>
  <mergeCells count="24">
    <mergeCell ref="A1:O1"/>
    <mergeCell ref="A2:O2"/>
    <mergeCell ref="P2:Q3"/>
    <mergeCell ref="A4:A5"/>
    <mergeCell ref="B4:C4"/>
    <mergeCell ref="D4:F4"/>
    <mergeCell ref="G4:H4"/>
    <mergeCell ref="I4:M4"/>
    <mergeCell ref="N4:O4"/>
    <mergeCell ref="P4:Q4"/>
    <mergeCell ref="Q10:Q11"/>
    <mergeCell ref="A53:O53"/>
    <mergeCell ref="A54:O54"/>
    <mergeCell ref="C10:C11"/>
    <mergeCell ref="I10:I11"/>
    <mergeCell ref="J10:J11"/>
    <mergeCell ref="K10:K11"/>
    <mergeCell ref="L10:L11"/>
    <mergeCell ref="M10:M11"/>
    <mergeCell ref="A55:O55"/>
    <mergeCell ref="A56:O56"/>
    <mergeCell ref="N10:N11"/>
    <mergeCell ref="O10:O11"/>
    <mergeCell ref="P10:P11"/>
  </mergeCells>
  <printOptions horizontalCentered="1"/>
  <pageMargins left="0.35433070866141736" right="0.15748031496062992" top="0.11811023622047245" bottom="0.31496062992125984" header="0.15748031496062992" footer="0.15748031496062992"/>
  <pageSetup paperSize="9" scale="56" orientation="portrait" r:id="rId1"/>
  <headerFooter>
    <oddFooter>&amp;L&amp;"TH SarabunPSK,Regular"&amp;8&amp;Z&amp;F&amp;R&amp;"TH SarabunPSK,Regular"&amp;16&amp;K00+000&amp;P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B61"/>
  <sheetViews>
    <sheetView showZeros="0" view="pageBreakPreview" zoomScale="85" zoomScaleNormal="100" zoomScaleSheetLayoutView="85" workbookViewId="0">
      <selection activeCell="H56" sqref="H56"/>
    </sheetView>
  </sheetViews>
  <sheetFormatPr defaultRowHeight="14.25"/>
  <cols>
    <col min="1" max="1" width="29.625" style="13" customWidth="1"/>
    <col min="2" max="2" width="8.875" bestFit="1" customWidth="1"/>
    <col min="3" max="6" width="6.875" customWidth="1"/>
    <col min="7" max="7" width="11.875" customWidth="1"/>
    <col min="8" max="8" width="11.5" customWidth="1"/>
    <col min="9" max="12" width="4.375" customWidth="1"/>
    <col min="13" max="13" width="5.125" customWidth="1"/>
    <col min="14" max="14" width="11.625" customWidth="1"/>
    <col min="15" max="15" width="11.75" customWidth="1"/>
    <col min="16" max="17" width="6.5" customWidth="1"/>
    <col min="18" max="18" width="10.75" style="285" customWidth="1"/>
    <col min="19" max="19" width="11.375" customWidth="1"/>
    <col min="20" max="20" width="11.75" style="285" customWidth="1"/>
    <col min="21" max="22" width="11.75" customWidth="1"/>
    <col min="23" max="23" width="21.25" style="261" bestFit="1" customWidth="1"/>
    <col min="24" max="24" width="16.875" style="261" bestFit="1" customWidth="1"/>
  </cols>
  <sheetData>
    <row r="1" spans="1:25" ht="27.75" customHeight="1">
      <c r="A1" s="487" t="s">
        <v>104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346"/>
      <c r="Q1" s="346"/>
      <c r="S1" s="272"/>
      <c r="T1" s="280"/>
      <c r="U1" s="272"/>
      <c r="V1" s="272"/>
    </row>
    <row r="2" spans="1:25" s="67" customFormat="1" ht="26.25" customHeight="1" thickBot="1">
      <c r="A2" s="508" t="s">
        <v>106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489" t="s">
        <v>99</v>
      </c>
      <c r="Q2" s="489"/>
      <c r="R2" s="279" t="s">
        <v>98</v>
      </c>
      <c r="S2" s="279"/>
      <c r="T2" s="279"/>
      <c r="U2" s="279"/>
      <c r="V2" s="279"/>
      <c r="W2" s="262"/>
      <c r="X2" s="262"/>
    </row>
    <row r="3" spans="1:25" s="67" customFormat="1" ht="26.25" customHeight="1" thickBot="1">
      <c r="A3" s="275" t="s">
        <v>115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489"/>
      <c r="Q3" s="489"/>
      <c r="R3" s="342" t="s">
        <v>100</v>
      </c>
      <c r="S3" s="279"/>
      <c r="T3" s="279"/>
      <c r="U3" s="279"/>
      <c r="V3" s="279"/>
      <c r="W3" s="262"/>
      <c r="X3" s="262"/>
    </row>
    <row r="4" spans="1:25" ht="43.5" customHeight="1">
      <c r="A4" s="490" t="s">
        <v>0</v>
      </c>
      <c r="B4" s="492" t="s">
        <v>41</v>
      </c>
      <c r="C4" s="493"/>
      <c r="D4" s="494" t="s">
        <v>26</v>
      </c>
      <c r="E4" s="495"/>
      <c r="F4" s="495"/>
      <c r="G4" s="496" t="s">
        <v>30</v>
      </c>
      <c r="H4" s="497"/>
      <c r="I4" s="492" t="s">
        <v>40</v>
      </c>
      <c r="J4" s="498"/>
      <c r="K4" s="498"/>
      <c r="L4" s="498"/>
      <c r="M4" s="499"/>
      <c r="N4" s="500" t="s">
        <v>31</v>
      </c>
      <c r="O4" s="493"/>
      <c r="P4" s="501" t="s">
        <v>97</v>
      </c>
      <c r="Q4" s="502"/>
      <c r="R4" s="342"/>
      <c r="S4" s="274"/>
      <c r="T4" s="274"/>
      <c r="U4" s="274"/>
      <c r="V4" s="274"/>
      <c r="W4" s="262"/>
      <c r="X4" s="262"/>
      <c r="Y4" s="67"/>
    </row>
    <row r="5" spans="1:25" ht="60" customHeight="1" thickBot="1">
      <c r="A5" s="491"/>
      <c r="B5" s="49" t="s">
        <v>77</v>
      </c>
      <c r="C5" s="65" t="s">
        <v>78</v>
      </c>
      <c r="D5" s="49" t="s">
        <v>27</v>
      </c>
      <c r="E5" s="52" t="s">
        <v>28</v>
      </c>
      <c r="F5" s="50" t="s">
        <v>25</v>
      </c>
      <c r="G5" s="45" t="s">
        <v>33</v>
      </c>
      <c r="H5" s="64" t="s">
        <v>34</v>
      </c>
      <c r="I5" s="343" t="s">
        <v>101</v>
      </c>
      <c r="J5" s="58">
        <v>2</v>
      </c>
      <c r="K5" s="52">
        <v>3</v>
      </c>
      <c r="L5" s="59" t="s">
        <v>39</v>
      </c>
      <c r="M5" s="57" t="s">
        <v>29</v>
      </c>
      <c r="N5" s="46" t="s">
        <v>32</v>
      </c>
      <c r="O5" s="271" t="s">
        <v>86</v>
      </c>
      <c r="P5" s="49">
        <v>1</v>
      </c>
      <c r="Q5" s="58">
        <v>2</v>
      </c>
      <c r="R5" s="282" t="s">
        <v>90</v>
      </c>
      <c r="S5" s="277" t="s">
        <v>92</v>
      </c>
      <c r="T5" s="282" t="s">
        <v>91</v>
      </c>
      <c r="U5" s="277" t="s">
        <v>88</v>
      </c>
      <c r="V5" s="277" t="s">
        <v>89</v>
      </c>
      <c r="W5" s="261" t="s">
        <v>83</v>
      </c>
    </row>
    <row r="6" spans="1:25" ht="20.100000000000001" customHeight="1">
      <c r="A6" s="19" t="s">
        <v>1</v>
      </c>
      <c r="B6" s="32"/>
      <c r="C6" s="38"/>
      <c r="D6" s="32"/>
      <c r="E6" s="53"/>
      <c r="F6" s="34"/>
      <c r="G6" s="36"/>
      <c r="H6" s="38"/>
      <c r="I6" s="32"/>
      <c r="J6" s="41"/>
      <c r="K6" s="53"/>
      <c r="L6" s="60"/>
      <c r="M6" s="34"/>
      <c r="N6" s="36"/>
      <c r="O6" s="38"/>
      <c r="P6" s="32"/>
      <c r="Q6" s="41"/>
      <c r="R6" s="283"/>
      <c r="S6" s="34"/>
      <c r="T6" s="283"/>
      <c r="U6" s="34"/>
      <c r="V6" s="34"/>
      <c r="W6" s="261" t="s">
        <v>84</v>
      </c>
      <c r="X6" s="261" t="s">
        <v>82</v>
      </c>
      <c r="Y6" t="s">
        <v>85</v>
      </c>
    </row>
    <row r="7" spans="1:25" ht="20.100000000000001" customHeight="1">
      <c r="A7" s="2" t="s">
        <v>2</v>
      </c>
      <c r="B7" s="125">
        <v>52</v>
      </c>
      <c r="C7" s="151">
        <v>48</v>
      </c>
      <c r="D7" s="125"/>
      <c r="E7" s="127">
        <v>13</v>
      </c>
      <c r="F7" s="129">
        <v>10</v>
      </c>
      <c r="G7" s="236">
        <f>(D7+E7)/B7*100</f>
        <v>25</v>
      </c>
      <c r="H7" s="256">
        <f>(D7+E7)/C7*100</f>
        <v>27.083333333333332</v>
      </c>
      <c r="I7" s="125">
        <v>4</v>
      </c>
      <c r="J7" s="126">
        <v>2</v>
      </c>
      <c r="K7" s="127">
        <v>2</v>
      </c>
      <c r="L7" s="128">
        <v>3</v>
      </c>
      <c r="M7" s="129">
        <f>SUM(I7:L7)</f>
        <v>11</v>
      </c>
      <c r="N7" s="197">
        <f>M7/B7*100</f>
        <v>21.153846153846153</v>
      </c>
      <c r="O7" s="198">
        <f>M7/C7*100</f>
        <v>22.916666666666664</v>
      </c>
      <c r="P7" s="125">
        <v>2</v>
      </c>
      <c r="Q7" s="126">
        <v>4</v>
      </c>
      <c r="R7" s="284">
        <f>+B7-C7</f>
        <v>4</v>
      </c>
      <c r="S7" s="278">
        <f>+R7-P7</f>
        <v>2</v>
      </c>
      <c r="T7" s="284">
        <f>+Q7-S7</f>
        <v>2</v>
      </c>
      <c r="U7" s="278">
        <f>SUM(I7,J7)</f>
        <v>6</v>
      </c>
      <c r="V7" s="278">
        <f>+R7+T7</f>
        <v>6</v>
      </c>
      <c r="W7" s="267">
        <f>+B7-I7</f>
        <v>48</v>
      </c>
      <c r="X7" s="261">
        <f>SUM(M7,D7:E7)</f>
        <v>24</v>
      </c>
      <c r="Y7" s="261">
        <f>+B8-X7</f>
        <v>-23</v>
      </c>
    </row>
    <row r="8" spans="1:25" ht="20.100000000000001" customHeight="1">
      <c r="A8" s="3" t="s">
        <v>3</v>
      </c>
      <c r="B8" s="130">
        <v>1</v>
      </c>
      <c r="C8" s="152">
        <v>1</v>
      </c>
      <c r="D8" s="130"/>
      <c r="E8" s="132">
        <v>1</v>
      </c>
      <c r="F8" s="134"/>
      <c r="G8" s="255">
        <f t="shared" ref="G8:G12" si="0">(D8+E8)/B8*100</f>
        <v>100</v>
      </c>
      <c r="H8" s="258">
        <f t="shared" ref="H8:H12" si="1">(D8+E8)/C8*100</f>
        <v>100</v>
      </c>
      <c r="I8" s="130"/>
      <c r="J8" s="131"/>
      <c r="K8" s="132"/>
      <c r="L8" s="133"/>
      <c r="M8" s="134">
        <f t="shared" ref="M8:M56" si="2">SUM(I8:L8)</f>
        <v>0</v>
      </c>
      <c r="N8" s="199"/>
      <c r="O8" s="152"/>
      <c r="P8" s="130"/>
      <c r="Q8" s="131"/>
      <c r="R8" s="284">
        <f t="shared" ref="R8:R52" si="3">+B8-C8</f>
        <v>0</v>
      </c>
      <c r="S8" s="278">
        <f t="shared" ref="S8:S52" si="4">+R8-P8</f>
        <v>0</v>
      </c>
      <c r="T8" s="284">
        <f t="shared" ref="T8:T52" si="5">+Q8-S8</f>
        <v>0</v>
      </c>
      <c r="U8" s="278">
        <f t="shared" ref="U8:U52" si="6">SUM(I8,J8)</f>
        <v>0</v>
      </c>
      <c r="V8" s="278">
        <f t="shared" ref="V8:V52" si="7">+R8+T8</f>
        <v>0</v>
      </c>
    </row>
    <row r="9" spans="1:25" ht="20.100000000000001" customHeight="1">
      <c r="A9" s="4" t="s">
        <v>4</v>
      </c>
      <c r="B9" s="130">
        <v>3</v>
      </c>
      <c r="C9" s="152">
        <v>3</v>
      </c>
      <c r="D9" s="130"/>
      <c r="E9" s="132">
        <v>12</v>
      </c>
      <c r="F9" s="134"/>
      <c r="G9" s="255"/>
      <c r="H9" s="258"/>
      <c r="I9" s="130"/>
      <c r="J9" s="131">
        <v>1</v>
      </c>
      <c r="K9" s="132"/>
      <c r="L9" s="133"/>
      <c r="M9" s="134">
        <f t="shared" si="2"/>
        <v>1</v>
      </c>
      <c r="N9" s="200">
        <f>M9/B9*100</f>
        <v>33.333333333333329</v>
      </c>
      <c r="O9" s="201">
        <f>M9/C9*100</f>
        <v>33.333333333333329</v>
      </c>
      <c r="P9" s="130"/>
      <c r="Q9" s="131">
        <v>1</v>
      </c>
      <c r="R9" s="284"/>
      <c r="S9" s="278"/>
      <c r="T9" s="284"/>
      <c r="U9" s="278"/>
      <c r="V9" s="278"/>
    </row>
    <row r="10" spans="1:25" ht="20.100000000000001" customHeight="1">
      <c r="A10" s="4" t="s">
        <v>5</v>
      </c>
      <c r="B10" s="130">
        <v>1</v>
      </c>
      <c r="C10" s="152">
        <v>1</v>
      </c>
      <c r="D10" s="130"/>
      <c r="E10" s="132">
        <v>6</v>
      </c>
      <c r="F10" s="134"/>
      <c r="G10" s="255"/>
      <c r="H10" s="258"/>
      <c r="I10" s="33"/>
      <c r="J10" s="42"/>
      <c r="K10" s="54"/>
      <c r="L10" s="61"/>
      <c r="M10" s="35">
        <f t="shared" si="2"/>
        <v>0</v>
      </c>
      <c r="N10" s="37"/>
      <c r="O10" s="39"/>
      <c r="P10" s="33"/>
      <c r="Q10" s="42"/>
      <c r="R10" s="284">
        <f t="shared" si="3"/>
        <v>0</v>
      </c>
      <c r="S10" s="278">
        <f t="shared" si="4"/>
        <v>0</v>
      </c>
      <c r="T10" s="284">
        <f t="shared" si="5"/>
        <v>0</v>
      </c>
      <c r="U10" s="278">
        <f t="shared" si="6"/>
        <v>0</v>
      </c>
      <c r="V10" s="278">
        <f t="shared" si="7"/>
        <v>0</v>
      </c>
      <c r="W10" s="267">
        <f>+B10-I10</f>
        <v>1</v>
      </c>
      <c r="X10" s="261">
        <f>SUM(M10,D10:E10)</f>
        <v>6</v>
      </c>
      <c r="Y10" s="261">
        <f>+B11-X10</f>
        <v>-5</v>
      </c>
    </row>
    <row r="11" spans="1:25" ht="20.100000000000001" customHeight="1">
      <c r="A11" s="4" t="s">
        <v>6</v>
      </c>
      <c r="B11" s="110">
        <v>1</v>
      </c>
      <c r="C11" s="22">
        <v>1</v>
      </c>
      <c r="D11" s="110"/>
      <c r="E11" s="89">
        <v>11</v>
      </c>
      <c r="F11" s="218"/>
      <c r="G11" s="255"/>
      <c r="H11" s="258"/>
      <c r="I11" s="110"/>
      <c r="J11" s="88"/>
      <c r="K11" s="89"/>
      <c r="L11" s="90"/>
      <c r="M11" s="78">
        <f t="shared" si="2"/>
        <v>0</v>
      </c>
      <c r="N11" s="202"/>
      <c r="O11" s="203"/>
      <c r="P11" s="110"/>
      <c r="Q11" s="88"/>
      <c r="R11" s="284">
        <f t="shared" si="3"/>
        <v>0</v>
      </c>
      <c r="S11" s="278">
        <f t="shared" si="4"/>
        <v>0</v>
      </c>
      <c r="T11" s="284">
        <f t="shared" si="5"/>
        <v>0</v>
      </c>
      <c r="U11" s="278">
        <f t="shared" si="6"/>
        <v>0</v>
      </c>
      <c r="V11" s="278">
        <f t="shared" si="7"/>
        <v>0</v>
      </c>
    </row>
    <row r="12" spans="1:25" ht="20.100000000000001" customHeight="1">
      <c r="A12" s="2" t="s">
        <v>79</v>
      </c>
      <c r="B12" s="92">
        <v>27</v>
      </c>
      <c r="C12" s="20">
        <v>27</v>
      </c>
      <c r="D12" s="92"/>
      <c r="E12" s="112"/>
      <c r="F12" s="214"/>
      <c r="G12" s="260">
        <f t="shared" si="0"/>
        <v>0</v>
      </c>
      <c r="H12" s="257">
        <f t="shared" si="1"/>
        <v>0</v>
      </c>
      <c r="I12" s="92"/>
      <c r="J12" s="111"/>
      <c r="K12" s="112"/>
      <c r="L12" s="113"/>
      <c r="M12" s="81"/>
      <c r="N12" s="204"/>
      <c r="O12" s="205"/>
      <c r="P12" s="92"/>
      <c r="Q12" s="111"/>
      <c r="R12" s="284">
        <f t="shared" si="3"/>
        <v>0</v>
      </c>
      <c r="S12" s="278">
        <f>+R12-P12</f>
        <v>0</v>
      </c>
      <c r="T12" s="284">
        <f t="shared" si="5"/>
        <v>0</v>
      </c>
      <c r="U12" s="278">
        <f t="shared" si="6"/>
        <v>0</v>
      </c>
      <c r="V12" s="278">
        <f t="shared" si="7"/>
        <v>0</v>
      </c>
    </row>
    <row r="13" spans="1:25" ht="20.100000000000001" customHeight="1" thickBot="1">
      <c r="A13" s="5" t="s">
        <v>7</v>
      </c>
      <c r="B13" s="16">
        <f>SUM(B7:B12)</f>
        <v>85</v>
      </c>
      <c r="C13" s="23">
        <f>SUM(C7:C12)</f>
        <v>81</v>
      </c>
      <c r="D13" s="16"/>
      <c r="E13" s="55">
        <f>SUM(E7:E12)</f>
        <v>43</v>
      </c>
      <c r="F13" s="51">
        <f>SUM(F7:F12)</f>
        <v>10</v>
      </c>
      <c r="G13" s="239">
        <f>(D13+E13)/B13*100</f>
        <v>50.588235294117645</v>
      </c>
      <c r="H13" s="241">
        <f>(D13+E13)/C13*100</f>
        <v>53.086419753086425</v>
      </c>
      <c r="I13" s="16">
        <f>SUM(I7:I11)</f>
        <v>4</v>
      </c>
      <c r="J13" s="43">
        <f>SUM(J7:J11)</f>
        <v>3</v>
      </c>
      <c r="K13" s="55">
        <f>SUM(K7:K11)</f>
        <v>2</v>
      </c>
      <c r="L13" s="62">
        <f>SUM(L7:L11)</f>
        <v>3</v>
      </c>
      <c r="M13" s="30">
        <f t="shared" si="2"/>
        <v>12</v>
      </c>
      <c r="N13" s="172">
        <f>M13/B13*100</f>
        <v>14.117647058823529</v>
      </c>
      <c r="O13" s="173">
        <f>M13/C13*100</f>
        <v>14.814814814814813</v>
      </c>
      <c r="P13" s="16">
        <f>SUM(P7:P11)</f>
        <v>2</v>
      </c>
      <c r="Q13" s="43">
        <f>SUM(Q7:Q11)</f>
        <v>5</v>
      </c>
      <c r="R13" s="284">
        <f t="shared" si="3"/>
        <v>4</v>
      </c>
      <c r="S13" s="278">
        <f t="shared" si="4"/>
        <v>2</v>
      </c>
      <c r="T13" s="284">
        <f t="shared" si="5"/>
        <v>3</v>
      </c>
      <c r="U13" s="278">
        <f t="shared" si="6"/>
        <v>7</v>
      </c>
      <c r="V13" s="278">
        <f t="shared" si="7"/>
        <v>7</v>
      </c>
    </row>
    <row r="14" spans="1:25" ht="20.100000000000001" customHeight="1">
      <c r="A14" s="7" t="s">
        <v>8</v>
      </c>
      <c r="B14" s="93"/>
      <c r="C14" s="24"/>
      <c r="D14" s="93"/>
      <c r="E14" s="95"/>
      <c r="F14" s="212"/>
      <c r="G14" s="206"/>
      <c r="H14" s="207"/>
      <c r="I14" s="93"/>
      <c r="J14" s="94"/>
      <c r="K14" s="95"/>
      <c r="L14" s="96"/>
      <c r="M14" s="97">
        <f t="shared" si="2"/>
        <v>0</v>
      </c>
      <c r="N14" s="206"/>
      <c r="O14" s="207"/>
      <c r="P14" s="93"/>
      <c r="Q14" s="94"/>
      <c r="R14" s="284">
        <f t="shared" si="3"/>
        <v>0</v>
      </c>
      <c r="S14" s="278">
        <f t="shared" si="4"/>
        <v>0</v>
      </c>
      <c r="T14" s="284">
        <f t="shared" si="5"/>
        <v>0</v>
      </c>
      <c r="U14" s="278">
        <f t="shared" si="6"/>
        <v>0</v>
      </c>
      <c r="V14" s="278">
        <f t="shared" si="7"/>
        <v>0</v>
      </c>
    </row>
    <row r="15" spans="1:25" ht="20.100000000000001" customHeight="1">
      <c r="A15" s="72" t="s">
        <v>46</v>
      </c>
      <c r="B15" s="74">
        <v>174</v>
      </c>
      <c r="C15" s="135">
        <v>141</v>
      </c>
      <c r="D15" s="74"/>
      <c r="E15" s="76"/>
      <c r="F15" s="213"/>
      <c r="G15" s="406"/>
      <c r="H15" s="407"/>
      <c r="I15" s="74">
        <v>17</v>
      </c>
      <c r="J15" s="75">
        <v>19</v>
      </c>
      <c r="K15" s="76">
        <v>4</v>
      </c>
      <c r="L15" s="77"/>
      <c r="M15" s="79">
        <f t="shared" si="2"/>
        <v>40</v>
      </c>
      <c r="N15" s="177">
        <f t="shared" ref="N15:N18" si="8">M15/B15*100</f>
        <v>22.988505747126435</v>
      </c>
      <c r="O15" s="178">
        <f t="shared" ref="O15:O18" si="9">M15/C15*100</f>
        <v>28.368794326241137</v>
      </c>
      <c r="P15" s="74">
        <v>17</v>
      </c>
      <c r="Q15" s="75">
        <v>19</v>
      </c>
      <c r="R15" s="284">
        <f t="shared" si="3"/>
        <v>33</v>
      </c>
      <c r="S15" s="278">
        <f t="shared" si="4"/>
        <v>16</v>
      </c>
      <c r="T15" s="284">
        <f t="shared" si="5"/>
        <v>3</v>
      </c>
      <c r="U15" s="278">
        <f t="shared" si="6"/>
        <v>36</v>
      </c>
      <c r="V15" s="278">
        <f t="shared" si="7"/>
        <v>36</v>
      </c>
    </row>
    <row r="16" spans="1:25" ht="17.25" customHeight="1">
      <c r="A16" s="2" t="s">
        <v>44</v>
      </c>
      <c r="B16" s="92"/>
      <c r="C16" s="20"/>
      <c r="D16" s="92"/>
      <c r="E16" s="112">
        <v>24</v>
      </c>
      <c r="F16" s="214">
        <v>85</v>
      </c>
      <c r="G16" s="255"/>
      <c r="H16" s="258"/>
      <c r="I16" s="92"/>
      <c r="J16" s="111">
        <v>4</v>
      </c>
      <c r="K16" s="112">
        <v>3</v>
      </c>
      <c r="L16" s="113"/>
      <c r="M16" s="81">
        <f t="shared" si="2"/>
        <v>7</v>
      </c>
      <c r="N16" s="179"/>
      <c r="O16" s="180"/>
      <c r="P16" s="92"/>
      <c r="Q16" s="111">
        <v>4</v>
      </c>
      <c r="R16" s="284">
        <f t="shared" si="3"/>
        <v>0</v>
      </c>
      <c r="S16" s="278">
        <f t="shared" si="4"/>
        <v>0</v>
      </c>
      <c r="T16" s="284">
        <f t="shared" si="5"/>
        <v>4</v>
      </c>
      <c r="U16" s="278">
        <f t="shared" si="6"/>
        <v>4</v>
      </c>
      <c r="V16" s="278">
        <f t="shared" si="7"/>
        <v>4</v>
      </c>
    </row>
    <row r="17" spans="1:22" ht="20.100000000000001" customHeight="1">
      <c r="A17" s="9" t="s">
        <v>45</v>
      </c>
      <c r="B17" s="102">
        <v>126</v>
      </c>
      <c r="C17" s="26">
        <v>109</v>
      </c>
      <c r="D17" s="102"/>
      <c r="E17" s="104">
        <v>80</v>
      </c>
      <c r="F17" s="215"/>
      <c r="G17" s="255">
        <f t="shared" ref="G17" si="10">(D17+E17)/B17*100</f>
        <v>63.492063492063487</v>
      </c>
      <c r="H17" s="258">
        <f t="shared" ref="H17" si="11">(D17+E17)/C17*100</f>
        <v>73.394495412844037</v>
      </c>
      <c r="I17" s="102">
        <v>12</v>
      </c>
      <c r="J17" s="103">
        <v>13</v>
      </c>
      <c r="K17" s="104"/>
      <c r="L17" s="105"/>
      <c r="M17" s="70">
        <f t="shared" si="2"/>
        <v>25</v>
      </c>
      <c r="N17" s="181">
        <f t="shared" si="8"/>
        <v>19.841269841269842</v>
      </c>
      <c r="O17" s="182">
        <f t="shared" si="9"/>
        <v>22.935779816513762</v>
      </c>
      <c r="P17" s="102">
        <v>12</v>
      </c>
      <c r="Q17" s="103">
        <v>13</v>
      </c>
      <c r="R17" s="284">
        <f t="shared" si="3"/>
        <v>17</v>
      </c>
      <c r="S17" s="278">
        <f t="shared" si="4"/>
        <v>5</v>
      </c>
      <c r="T17" s="284">
        <f t="shared" si="5"/>
        <v>8</v>
      </c>
      <c r="U17" s="278">
        <f t="shared" si="6"/>
        <v>25</v>
      </c>
      <c r="V17" s="278">
        <f t="shared" si="7"/>
        <v>25</v>
      </c>
    </row>
    <row r="18" spans="1:22" ht="20.100000000000001" customHeight="1" thickBot="1">
      <c r="A18" s="5" t="s">
        <v>9</v>
      </c>
      <c r="B18" s="16">
        <f t="shared" ref="B18:C18" si="12">SUM(B15:B17)</f>
        <v>300</v>
      </c>
      <c r="C18" s="23">
        <f t="shared" si="12"/>
        <v>250</v>
      </c>
      <c r="D18" s="16"/>
      <c r="E18" s="55">
        <f>SUM(E16:E17)</f>
        <v>104</v>
      </c>
      <c r="F18" s="51">
        <f>SUM(F16:F17)</f>
        <v>85</v>
      </c>
      <c r="G18" s="239">
        <f>(D18+E18)/B18*100</f>
        <v>34.666666666666671</v>
      </c>
      <c r="H18" s="241">
        <f>(D18+E18)/C18*100</f>
        <v>41.6</v>
      </c>
      <c r="I18" s="16">
        <f>SUM(I15:I17)</f>
        <v>29</v>
      </c>
      <c r="J18" s="43">
        <f t="shared" ref="J18:L18" si="13">SUM(J15:J17)</f>
        <v>36</v>
      </c>
      <c r="K18" s="55">
        <f t="shared" si="13"/>
        <v>7</v>
      </c>
      <c r="L18" s="62">
        <f t="shared" si="13"/>
        <v>0</v>
      </c>
      <c r="M18" s="30">
        <f t="shared" si="2"/>
        <v>72</v>
      </c>
      <c r="N18" s="172">
        <f t="shared" si="8"/>
        <v>24</v>
      </c>
      <c r="O18" s="173">
        <f t="shared" si="9"/>
        <v>28.799999999999997</v>
      </c>
      <c r="P18" s="16">
        <f>SUM(P15:P17)</f>
        <v>29</v>
      </c>
      <c r="Q18" s="43">
        <f t="shared" ref="Q18" si="14">SUM(Q15:Q17)</f>
        <v>36</v>
      </c>
      <c r="R18" s="284">
        <f t="shared" si="3"/>
        <v>50</v>
      </c>
      <c r="S18" s="278">
        <f t="shared" si="4"/>
        <v>21</v>
      </c>
      <c r="T18" s="284">
        <f t="shared" si="5"/>
        <v>15</v>
      </c>
      <c r="U18" s="278">
        <f t="shared" si="6"/>
        <v>65</v>
      </c>
      <c r="V18" s="278">
        <f t="shared" si="7"/>
        <v>65</v>
      </c>
    </row>
    <row r="19" spans="1:22" ht="20.100000000000001" customHeight="1">
      <c r="A19" s="1" t="s">
        <v>10</v>
      </c>
      <c r="B19" s="106"/>
      <c r="C19" s="27"/>
      <c r="D19" s="106"/>
      <c r="E19" s="108"/>
      <c r="F19" s="216"/>
      <c r="G19" s="208"/>
      <c r="H19" s="209"/>
      <c r="I19" s="106"/>
      <c r="J19" s="107"/>
      <c r="K19" s="108"/>
      <c r="L19" s="109"/>
      <c r="M19" s="82">
        <f t="shared" si="2"/>
        <v>0</v>
      </c>
      <c r="N19" s="208"/>
      <c r="O19" s="209"/>
      <c r="P19" s="106"/>
      <c r="Q19" s="107"/>
      <c r="R19" s="284"/>
      <c r="S19" s="278"/>
      <c r="T19" s="284"/>
      <c r="U19" s="278">
        <f t="shared" si="6"/>
        <v>0</v>
      </c>
      <c r="V19" s="278">
        <f t="shared" si="7"/>
        <v>0</v>
      </c>
    </row>
    <row r="20" spans="1:22" ht="20.100000000000001" customHeight="1">
      <c r="A20" s="8" t="s">
        <v>11</v>
      </c>
      <c r="B20" s="98">
        <v>99</v>
      </c>
      <c r="C20" s="25">
        <v>83</v>
      </c>
      <c r="D20" s="98"/>
      <c r="E20" s="397">
        <v>12</v>
      </c>
      <c r="F20" s="217">
        <v>23</v>
      </c>
      <c r="G20" s="255">
        <f t="shared" ref="G20:G22" si="15">(D20+E20)/B20*100</f>
        <v>12.121212121212121</v>
      </c>
      <c r="H20" s="258">
        <f t="shared" ref="H20:H22" si="16">(D20+E20)/C20*100</f>
        <v>14.457831325301203</v>
      </c>
      <c r="I20" s="98">
        <v>8</v>
      </c>
      <c r="J20" s="99">
        <v>12</v>
      </c>
      <c r="K20" s="100">
        <v>9</v>
      </c>
      <c r="L20" s="101">
        <v>1</v>
      </c>
      <c r="M20" s="69">
        <f t="shared" si="2"/>
        <v>30</v>
      </c>
      <c r="N20" s="185">
        <f t="shared" ref="N20:N23" si="17">M20/B20*100</f>
        <v>30.303030303030305</v>
      </c>
      <c r="O20" s="186">
        <f t="shared" ref="O20:O23" si="18">M20/C20*100</f>
        <v>36.144578313253014</v>
      </c>
      <c r="P20" s="98">
        <v>8</v>
      </c>
      <c r="Q20" s="99">
        <v>12</v>
      </c>
      <c r="R20" s="284"/>
      <c r="S20" s="278"/>
      <c r="T20" s="284"/>
      <c r="U20" s="278">
        <f t="shared" si="6"/>
        <v>20</v>
      </c>
      <c r="V20" s="278">
        <f t="shared" si="7"/>
        <v>0</v>
      </c>
    </row>
    <row r="21" spans="1:22" ht="20.100000000000001" customHeight="1">
      <c r="A21" s="4" t="s">
        <v>12</v>
      </c>
      <c r="B21" s="110">
        <v>86</v>
      </c>
      <c r="C21" s="22">
        <v>66</v>
      </c>
      <c r="D21" s="110"/>
      <c r="E21" s="89">
        <v>37</v>
      </c>
      <c r="F21" s="218"/>
      <c r="G21" s="255">
        <f t="shared" si="15"/>
        <v>43.02325581395349</v>
      </c>
      <c r="H21" s="258">
        <f t="shared" si="16"/>
        <v>56.060606060606055</v>
      </c>
      <c r="I21" s="110">
        <v>17</v>
      </c>
      <c r="J21" s="88">
        <v>7</v>
      </c>
      <c r="K21" s="89">
        <v>5</v>
      </c>
      <c r="L21" s="90"/>
      <c r="M21" s="78">
        <f t="shared" si="2"/>
        <v>29</v>
      </c>
      <c r="N21" s="187">
        <f t="shared" si="17"/>
        <v>33.720930232558139</v>
      </c>
      <c r="O21" s="188">
        <f t="shared" si="18"/>
        <v>43.939393939393938</v>
      </c>
      <c r="P21" s="110">
        <v>17</v>
      </c>
      <c r="Q21" s="88">
        <v>7</v>
      </c>
      <c r="R21" s="284"/>
      <c r="S21" s="278"/>
      <c r="T21" s="284"/>
      <c r="U21" s="278">
        <f t="shared" si="6"/>
        <v>24</v>
      </c>
      <c r="V21" s="278">
        <f t="shared" si="7"/>
        <v>0</v>
      </c>
    </row>
    <row r="22" spans="1:22" ht="20.100000000000001" customHeight="1">
      <c r="A22" s="2" t="s">
        <v>13</v>
      </c>
      <c r="B22" s="92">
        <v>127</v>
      </c>
      <c r="C22" s="20">
        <v>98</v>
      </c>
      <c r="D22" s="92"/>
      <c r="E22" s="112">
        <v>17</v>
      </c>
      <c r="F22" s="214"/>
      <c r="G22" s="255">
        <f t="shared" si="15"/>
        <v>13.385826771653544</v>
      </c>
      <c r="H22" s="258">
        <f t="shared" si="16"/>
        <v>17.346938775510203</v>
      </c>
      <c r="I22" s="92">
        <v>18</v>
      </c>
      <c r="J22" s="111">
        <v>27</v>
      </c>
      <c r="K22" s="112">
        <v>6</v>
      </c>
      <c r="L22" s="113">
        <v>3</v>
      </c>
      <c r="M22" s="81">
        <f t="shared" si="2"/>
        <v>54</v>
      </c>
      <c r="N22" s="179">
        <f t="shared" si="17"/>
        <v>42.519685039370081</v>
      </c>
      <c r="O22" s="180">
        <f t="shared" si="18"/>
        <v>55.102040816326522</v>
      </c>
      <c r="P22" s="92">
        <v>18</v>
      </c>
      <c r="Q22" s="111">
        <v>27</v>
      </c>
      <c r="R22" s="284"/>
      <c r="S22" s="278"/>
      <c r="T22" s="284"/>
      <c r="U22" s="278">
        <f t="shared" si="6"/>
        <v>45</v>
      </c>
      <c r="V22" s="278">
        <f t="shared" si="7"/>
        <v>0</v>
      </c>
    </row>
    <row r="23" spans="1:22" ht="20.100000000000001" customHeight="1" thickBot="1">
      <c r="A23" s="10" t="s">
        <v>14</v>
      </c>
      <c r="B23" s="17">
        <f t="shared" ref="B23:C23" si="19">SUM(B20:B22)</f>
        <v>312</v>
      </c>
      <c r="C23" s="6">
        <f t="shared" si="19"/>
        <v>247</v>
      </c>
      <c r="D23" s="55">
        <f>SUM(D20:D22)</f>
        <v>0</v>
      </c>
      <c r="E23" s="55">
        <f>SUM(E20:E22)</f>
        <v>66</v>
      </c>
      <c r="F23" s="51">
        <f>SUM(F20:F22)</f>
        <v>23</v>
      </c>
      <c r="G23" s="239">
        <f>(D23+E23)/B23*100</f>
        <v>21.153846153846153</v>
      </c>
      <c r="H23" s="241">
        <f>(D23+E23)/C23*100</f>
        <v>26.720647773279353</v>
      </c>
      <c r="I23" s="17">
        <f>SUM(I20:I22)</f>
        <v>43</v>
      </c>
      <c r="J23" s="44">
        <f t="shared" ref="J23:L23" si="20">SUM(J20:J22)</f>
        <v>46</v>
      </c>
      <c r="K23" s="56">
        <f t="shared" si="20"/>
        <v>20</v>
      </c>
      <c r="L23" s="63">
        <f t="shared" si="20"/>
        <v>4</v>
      </c>
      <c r="M23" s="31">
        <f t="shared" si="2"/>
        <v>113</v>
      </c>
      <c r="N23" s="174">
        <f t="shared" si="17"/>
        <v>36.217948717948715</v>
      </c>
      <c r="O23" s="175">
        <f t="shared" si="18"/>
        <v>45.748987854251013</v>
      </c>
      <c r="P23" s="17">
        <f>SUM(P20:P22)</f>
        <v>43</v>
      </c>
      <c r="Q23" s="44">
        <f t="shared" ref="Q23" si="21">SUM(Q20:Q22)</f>
        <v>46</v>
      </c>
      <c r="R23" s="284"/>
      <c r="S23" s="278"/>
      <c r="T23" s="284"/>
      <c r="U23" s="278">
        <f t="shared" si="6"/>
        <v>89</v>
      </c>
      <c r="V23" s="278">
        <f t="shared" si="7"/>
        <v>0</v>
      </c>
    </row>
    <row r="24" spans="1:22" ht="20.100000000000001" customHeight="1">
      <c r="A24" s="1" t="s">
        <v>15</v>
      </c>
      <c r="B24" s="14"/>
      <c r="C24" s="27"/>
      <c r="D24" s="106"/>
      <c r="E24" s="108"/>
      <c r="F24" s="216"/>
      <c r="G24" s="208"/>
      <c r="H24" s="209"/>
      <c r="I24" s="106"/>
      <c r="J24" s="107"/>
      <c r="K24" s="108"/>
      <c r="L24" s="109"/>
      <c r="M24" s="82">
        <f t="shared" si="2"/>
        <v>0</v>
      </c>
      <c r="N24" s="208"/>
      <c r="O24" s="209"/>
      <c r="P24" s="106"/>
      <c r="Q24" s="107"/>
      <c r="R24" s="284"/>
      <c r="S24" s="278"/>
      <c r="T24" s="284"/>
      <c r="U24" s="278">
        <f t="shared" si="6"/>
        <v>0</v>
      </c>
      <c r="V24" s="278">
        <f t="shared" si="7"/>
        <v>0</v>
      </c>
    </row>
    <row r="25" spans="1:22" ht="20.100000000000001" customHeight="1">
      <c r="A25" s="139" t="s">
        <v>55</v>
      </c>
      <c r="B25" s="157">
        <v>1383</v>
      </c>
      <c r="C25" s="73"/>
      <c r="D25" s="231"/>
      <c r="E25" s="232"/>
      <c r="F25" s="233"/>
      <c r="G25" s="408"/>
      <c r="H25" s="409"/>
      <c r="I25" s="74">
        <v>165</v>
      </c>
      <c r="J25" s="75">
        <v>115</v>
      </c>
      <c r="K25" s="76"/>
      <c r="L25" s="77"/>
      <c r="M25" s="79">
        <f t="shared" si="2"/>
        <v>280</v>
      </c>
      <c r="N25" s="177">
        <f t="shared" ref="N25:N44" si="22">M25/B25*100</f>
        <v>20.245842371655819</v>
      </c>
      <c r="O25" s="178"/>
      <c r="P25" s="74">
        <v>165</v>
      </c>
      <c r="Q25" s="75">
        <v>115</v>
      </c>
      <c r="R25" s="284"/>
      <c r="S25" s="278"/>
      <c r="T25" s="284"/>
      <c r="U25" s="278">
        <f t="shared" si="6"/>
        <v>280</v>
      </c>
      <c r="V25" s="278">
        <f t="shared" si="7"/>
        <v>0</v>
      </c>
    </row>
    <row r="26" spans="1:22" ht="20.100000000000001" customHeight="1">
      <c r="A26" s="136" t="s">
        <v>49</v>
      </c>
      <c r="B26" s="137">
        <v>21</v>
      </c>
      <c r="C26" s="138">
        <v>87</v>
      </c>
      <c r="D26" s="140"/>
      <c r="E26" s="142">
        <v>11</v>
      </c>
      <c r="F26" s="219">
        <v>6</v>
      </c>
      <c r="G26" s="255">
        <f t="shared" ref="G26:G45" si="23">(D26+E26)/B26*100</f>
        <v>52.380952380952387</v>
      </c>
      <c r="H26" s="258">
        <f t="shared" ref="H26:H45" si="24">(D26+E26)/C26*100</f>
        <v>12.643678160919542</v>
      </c>
      <c r="I26" s="140">
        <v>5</v>
      </c>
      <c r="J26" s="141">
        <v>10</v>
      </c>
      <c r="K26" s="142">
        <v>6</v>
      </c>
      <c r="L26" s="143">
        <v>2</v>
      </c>
      <c r="M26" s="144">
        <f t="shared" si="2"/>
        <v>23</v>
      </c>
      <c r="N26" s="189">
        <f t="shared" si="22"/>
        <v>109.52380952380953</v>
      </c>
      <c r="O26" s="190">
        <f t="shared" ref="O26:O44" si="25">M26/C26*100</f>
        <v>26.436781609195403</v>
      </c>
      <c r="P26" s="140">
        <v>5</v>
      </c>
      <c r="Q26" s="141">
        <v>10</v>
      </c>
      <c r="R26" s="284"/>
      <c r="S26" s="278"/>
      <c r="T26" s="284"/>
      <c r="U26" s="278">
        <f t="shared" si="6"/>
        <v>15</v>
      </c>
      <c r="V26" s="278">
        <f t="shared" si="7"/>
        <v>0</v>
      </c>
    </row>
    <row r="27" spans="1:22" ht="20.100000000000001" customHeight="1">
      <c r="A27" s="11" t="s">
        <v>50</v>
      </c>
      <c r="B27" s="18">
        <v>60</v>
      </c>
      <c r="C27" s="28">
        <v>73</v>
      </c>
      <c r="D27" s="114"/>
      <c r="E27" s="116">
        <v>10</v>
      </c>
      <c r="F27" s="220">
        <v>2</v>
      </c>
      <c r="G27" s="255">
        <f t="shared" si="23"/>
        <v>16.666666666666664</v>
      </c>
      <c r="H27" s="258">
        <f t="shared" si="24"/>
        <v>13.698630136986301</v>
      </c>
      <c r="I27" s="114">
        <v>13</v>
      </c>
      <c r="J27" s="115">
        <v>28</v>
      </c>
      <c r="K27" s="116">
        <v>6</v>
      </c>
      <c r="L27" s="117">
        <v>3</v>
      </c>
      <c r="M27" s="84">
        <f t="shared" si="2"/>
        <v>50</v>
      </c>
      <c r="N27" s="191">
        <f t="shared" si="22"/>
        <v>83.333333333333343</v>
      </c>
      <c r="O27" s="192">
        <f t="shared" si="25"/>
        <v>68.493150684931507</v>
      </c>
      <c r="P27" s="114">
        <v>13</v>
      </c>
      <c r="Q27" s="115">
        <v>28</v>
      </c>
      <c r="R27" s="284"/>
      <c r="S27" s="278"/>
      <c r="T27" s="284"/>
      <c r="U27" s="278">
        <f t="shared" si="6"/>
        <v>41</v>
      </c>
      <c r="V27" s="278">
        <f t="shared" si="7"/>
        <v>0</v>
      </c>
    </row>
    <row r="28" spans="1:22" ht="20.100000000000001" customHeight="1">
      <c r="A28" s="11" t="s">
        <v>57</v>
      </c>
      <c r="B28" s="18">
        <v>31</v>
      </c>
      <c r="C28" s="28">
        <v>90</v>
      </c>
      <c r="D28" s="114"/>
      <c r="E28" s="116">
        <v>2</v>
      </c>
      <c r="F28" s="220">
        <v>55</v>
      </c>
      <c r="G28" s="255">
        <f t="shared" si="23"/>
        <v>6.4516129032258061</v>
      </c>
      <c r="H28" s="258">
        <f t="shared" si="24"/>
        <v>2.2222222222222223</v>
      </c>
      <c r="I28" s="114">
        <v>2</v>
      </c>
      <c r="J28" s="115">
        <v>4</v>
      </c>
      <c r="K28" s="116"/>
      <c r="L28" s="117"/>
      <c r="M28" s="84">
        <f t="shared" si="2"/>
        <v>6</v>
      </c>
      <c r="N28" s="191">
        <f t="shared" si="22"/>
        <v>19.35483870967742</v>
      </c>
      <c r="O28" s="192">
        <f t="shared" si="25"/>
        <v>6.666666666666667</v>
      </c>
      <c r="P28" s="114">
        <v>2</v>
      </c>
      <c r="Q28" s="115">
        <v>4</v>
      </c>
      <c r="R28" s="284"/>
      <c r="S28" s="278"/>
      <c r="T28" s="284"/>
      <c r="U28" s="278">
        <f t="shared" si="6"/>
        <v>6</v>
      </c>
      <c r="V28" s="278">
        <f t="shared" si="7"/>
        <v>0</v>
      </c>
    </row>
    <row r="29" spans="1:22" ht="20.100000000000001" customHeight="1">
      <c r="A29" s="11" t="s">
        <v>58</v>
      </c>
      <c r="B29" s="18">
        <v>33</v>
      </c>
      <c r="C29" s="28">
        <v>90</v>
      </c>
      <c r="D29" s="114"/>
      <c r="E29" s="116">
        <v>19</v>
      </c>
      <c r="F29" s="220">
        <v>45</v>
      </c>
      <c r="G29" s="255">
        <f t="shared" si="23"/>
        <v>57.575757575757578</v>
      </c>
      <c r="H29" s="258">
        <f t="shared" si="24"/>
        <v>21.111111111111111</v>
      </c>
      <c r="I29" s="114">
        <v>1</v>
      </c>
      <c r="J29" s="115">
        <v>5</v>
      </c>
      <c r="K29" s="116">
        <v>7</v>
      </c>
      <c r="L29" s="117"/>
      <c r="M29" s="84">
        <f t="shared" si="2"/>
        <v>13</v>
      </c>
      <c r="N29" s="191">
        <f t="shared" si="22"/>
        <v>39.393939393939391</v>
      </c>
      <c r="O29" s="192">
        <f t="shared" si="25"/>
        <v>14.444444444444443</v>
      </c>
      <c r="P29" s="114">
        <v>1</v>
      </c>
      <c r="Q29" s="115">
        <v>5</v>
      </c>
      <c r="R29" s="284"/>
      <c r="S29" s="278"/>
      <c r="T29" s="284"/>
      <c r="U29" s="278">
        <f t="shared" si="6"/>
        <v>6</v>
      </c>
      <c r="V29" s="278">
        <f t="shared" si="7"/>
        <v>0</v>
      </c>
    </row>
    <row r="30" spans="1:22" ht="20.100000000000001" customHeight="1">
      <c r="A30" s="11" t="s">
        <v>59</v>
      </c>
      <c r="B30" s="18">
        <v>31</v>
      </c>
      <c r="C30" s="28">
        <v>70</v>
      </c>
      <c r="D30" s="114"/>
      <c r="E30" s="116">
        <v>2</v>
      </c>
      <c r="F30" s="220"/>
      <c r="G30" s="255">
        <f t="shared" si="23"/>
        <v>6.4516129032258061</v>
      </c>
      <c r="H30" s="258">
        <f t="shared" si="24"/>
        <v>2.8571428571428572</v>
      </c>
      <c r="I30" s="114">
        <v>1</v>
      </c>
      <c r="J30" s="115">
        <v>17</v>
      </c>
      <c r="K30" s="116">
        <v>13</v>
      </c>
      <c r="L30" s="117">
        <v>3</v>
      </c>
      <c r="M30" s="84">
        <f t="shared" si="2"/>
        <v>34</v>
      </c>
      <c r="N30" s="191">
        <f t="shared" si="22"/>
        <v>109.6774193548387</v>
      </c>
      <c r="O30" s="192">
        <f t="shared" si="25"/>
        <v>48.571428571428569</v>
      </c>
      <c r="P30" s="114">
        <v>1</v>
      </c>
      <c r="Q30" s="115">
        <v>17</v>
      </c>
      <c r="R30" s="284"/>
      <c r="S30" s="278"/>
      <c r="T30" s="284"/>
      <c r="U30" s="278">
        <f t="shared" si="6"/>
        <v>18</v>
      </c>
      <c r="V30" s="278">
        <f t="shared" si="7"/>
        <v>0</v>
      </c>
    </row>
    <row r="31" spans="1:22" ht="20.100000000000001" customHeight="1">
      <c r="A31" s="11" t="s">
        <v>60</v>
      </c>
      <c r="B31" s="18">
        <v>33</v>
      </c>
      <c r="C31" s="28">
        <v>90</v>
      </c>
      <c r="D31" s="114"/>
      <c r="E31" s="116">
        <v>27</v>
      </c>
      <c r="F31" s="220">
        <v>37</v>
      </c>
      <c r="G31" s="255">
        <f t="shared" si="23"/>
        <v>81.818181818181827</v>
      </c>
      <c r="H31" s="258">
        <f t="shared" si="24"/>
        <v>30</v>
      </c>
      <c r="I31" s="114">
        <v>2</v>
      </c>
      <c r="J31" s="115">
        <v>4</v>
      </c>
      <c r="K31" s="116">
        <v>5</v>
      </c>
      <c r="L31" s="117">
        <v>3</v>
      </c>
      <c r="M31" s="84">
        <f t="shared" si="2"/>
        <v>14</v>
      </c>
      <c r="N31" s="191">
        <f t="shared" si="22"/>
        <v>42.424242424242422</v>
      </c>
      <c r="O31" s="192">
        <f t="shared" si="25"/>
        <v>15.555555555555555</v>
      </c>
      <c r="P31" s="114">
        <v>2</v>
      </c>
      <c r="Q31" s="115">
        <v>4</v>
      </c>
      <c r="R31" s="284"/>
      <c r="S31" s="278"/>
      <c r="T31" s="284"/>
      <c r="U31" s="278">
        <f t="shared" si="6"/>
        <v>6</v>
      </c>
      <c r="V31" s="278">
        <f t="shared" si="7"/>
        <v>0</v>
      </c>
    </row>
    <row r="32" spans="1:22" ht="20.100000000000001" customHeight="1">
      <c r="A32" s="11" t="s">
        <v>61</v>
      </c>
      <c r="B32" s="18">
        <v>13</v>
      </c>
      <c r="C32" s="28">
        <v>90</v>
      </c>
      <c r="D32" s="114"/>
      <c r="E32" s="116">
        <v>16</v>
      </c>
      <c r="F32" s="220">
        <v>5</v>
      </c>
      <c r="G32" s="255">
        <f t="shared" si="23"/>
        <v>123.07692307692308</v>
      </c>
      <c r="H32" s="258">
        <f t="shared" si="24"/>
        <v>17.777777777777779</v>
      </c>
      <c r="I32" s="114">
        <v>2</v>
      </c>
      <c r="J32" s="115">
        <v>19</v>
      </c>
      <c r="K32" s="116">
        <v>5</v>
      </c>
      <c r="L32" s="117">
        <v>3</v>
      </c>
      <c r="M32" s="84">
        <f t="shared" si="2"/>
        <v>29</v>
      </c>
      <c r="N32" s="191">
        <f t="shared" si="22"/>
        <v>223.07692307692309</v>
      </c>
      <c r="O32" s="192">
        <f t="shared" si="25"/>
        <v>32.222222222222221</v>
      </c>
      <c r="P32" s="114">
        <v>2</v>
      </c>
      <c r="Q32" s="115">
        <v>19</v>
      </c>
      <c r="R32" s="284"/>
      <c r="S32" s="278"/>
      <c r="T32" s="284"/>
      <c r="U32" s="278">
        <f t="shared" si="6"/>
        <v>21</v>
      </c>
      <c r="V32" s="278">
        <f t="shared" si="7"/>
        <v>0</v>
      </c>
    </row>
    <row r="33" spans="1:23" ht="20.100000000000001" customHeight="1">
      <c r="A33" s="11" t="s">
        <v>62</v>
      </c>
      <c r="B33" s="18">
        <v>29</v>
      </c>
      <c r="C33" s="28">
        <v>89</v>
      </c>
      <c r="D33" s="114"/>
      <c r="E33" s="116">
        <v>14</v>
      </c>
      <c r="F33" s="220">
        <v>29</v>
      </c>
      <c r="G33" s="255">
        <f t="shared" si="23"/>
        <v>48.275862068965516</v>
      </c>
      <c r="H33" s="258">
        <f t="shared" si="24"/>
        <v>15.730337078651685</v>
      </c>
      <c r="I33" s="114">
        <v>2</v>
      </c>
      <c r="J33" s="115">
        <v>13</v>
      </c>
      <c r="K33" s="116">
        <v>7</v>
      </c>
      <c r="L33" s="117"/>
      <c r="M33" s="84">
        <f t="shared" si="2"/>
        <v>22</v>
      </c>
      <c r="N33" s="191">
        <f t="shared" si="22"/>
        <v>75.862068965517238</v>
      </c>
      <c r="O33" s="192">
        <f t="shared" si="25"/>
        <v>24.719101123595504</v>
      </c>
      <c r="P33" s="114">
        <v>2</v>
      </c>
      <c r="Q33" s="115">
        <v>13</v>
      </c>
      <c r="R33" s="284"/>
      <c r="S33" s="278"/>
      <c r="T33" s="284"/>
      <c r="U33" s="278">
        <f t="shared" si="6"/>
        <v>15</v>
      </c>
      <c r="V33" s="278">
        <f t="shared" si="7"/>
        <v>0</v>
      </c>
    </row>
    <row r="34" spans="1:23" ht="20.100000000000001" customHeight="1">
      <c r="A34" s="11" t="s">
        <v>63</v>
      </c>
      <c r="B34" s="18">
        <v>25</v>
      </c>
      <c r="C34" s="28">
        <v>58</v>
      </c>
      <c r="D34" s="114"/>
      <c r="E34" s="116"/>
      <c r="F34" s="220"/>
      <c r="G34" s="255">
        <f t="shared" si="23"/>
        <v>0</v>
      </c>
      <c r="H34" s="258">
        <f t="shared" si="24"/>
        <v>0</v>
      </c>
      <c r="I34" s="114"/>
      <c r="J34" s="115">
        <v>36</v>
      </c>
      <c r="K34" s="116">
        <v>12</v>
      </c>
      <c r="L34" s="117">
        <v>4</v>
      </c>
      <c r="M34" s="84">
        <f t="shared" si="2"/>
        <v>52</v>
      </c>
      <c r="N34" s="191">
        <f t="shared" si="22"/>
        <v>208</v>
      </c>
      <c r="O34" s="192">
        <f t="shared" si="25"/>
        <v>89.65517241379311</v>
      </c>
      <c r="P34" s="114"/>
      <c r="Q34" s="115">
        <v>36</v>
      </c>
      <c r="R34" s="284"/>
      <c r="S34" s="278"/>
      <c r="T34" s="284"/>
      <c r="U34" s="278">
        <f t="shared" si="6"/>
        <v>36</v>
      </c>
      <c r="V34" s="278">
        <f t="shared" si="7"/>
        <v>0</v>
      </c>
    </row>
    <row r="35" spans="1:23" ht="20.100000000000001" customHeight="1">
      <c r="A35" s="11" t="s">
        <v>64</v>
      </c>
      <c r="B35" s="18">
        <v>61</v>
      </c>
      <c r="C35" s="28">
        <v>181</v>
      </c>
      <c r="D35" s="114"/>
      <c r="E35" s="116">
        <v>35</v>
      </c>
      <c r="F35" s="220">
        <v>21</v>
      </c>
      <c r="G35" s="255">
        <f t="shared" si="23"/>
        <v>57.377049180327866</v>
      </c>
      <c r="H35" s="258">
        <f t="shared" si="24"/>
        <v>19.337016574585636</v>
      </c>
      <c r="I35" s="114">
        <v>1</v>
      </c>
      <c r="J35" s="115">
        <v>8</v>
      </c>
      <c r="K35" s="116">
        <v>1</v>
      </c>
      <c r="L35" s="117">
        <v>2</v>
      </c>
      <c r="M35" s="84">
        <f t="shared" si="2"/>
        <v>12</v>
      </c>
      <c r="N35" s="191">
        <f t="shared" si="22"/>
        <v>19.672131147540984</v>
      </c>
      <c r="O35" s="192">
        <f t="shared" si="25"/>
        <v>6.6298342541436464</v>
      </c>
      <c r="P35" s="114">
        <v>1</v>
      </c>
      <c r="Q35" s="115">
        <v>8</v>
      </c>
      <c r="R35" s="284"/>
      <c r="S35" s="278"/>
      <c r="T35" s="284"/>
      <c r="U35" s="278">
        <f t="shared" si="6"/>
        <v>9</v>
      </c>
      <c r="V35" s="278">
        <f t="shared" si="7"/>
        <v>0</v>
      </c>
    </row>
    <row r="36" spans="1:23" ht="20.100000000000001" customHeight="1">
      <c r="A36" s="11" t="s">
        <v>65</v>
      </c>
      <c r="B36" s="18">
        <v>39</v>
      </c>
      <c r="C36" s="28">
        <v>86</v>
      </c>
      <c r="D36" s="114"/>
      <c r="E36" s="116"/>
      <c r="F36" s="220">
        <v>15</v>
      </c>
      <c r="G36" s="255">
        <f t="shared" si="23"/>
        <v>0</v>
      </c>
      <c r="H36" s="258">
        <f t="shared" si="24"/>
        <v>0</v>
      </c>
      <c r="I36" s="114">
        <v>3</v>
      </c>
      <c r="J36" s="115">
        <v>9</v>
      </c>
      <c r="K36" s="116">
        <v>2</v>
      </c>
      <c r="L36" s="117">
        <v>3</v>
      </c>
      <c r="M36" s="84">
        <f t="shared" si="2"/>
        <v>17</v>
      </c>
      <c r="N36" s="191">
        <f t="shared" si="22"/>
        <v>43.589743589743591</v>
      </c>
      <c r="O36" s="192">
        <f t="shared" si="25"/>
        <v>19.767441860465116</v>
      </c>
      <c r="P36" s="114">
        <v>3</v>
      </c>
      <c r="Q36" s="115">
        <v>9</v>
      </c>
      <c r="R36" s="284"/>
      <c r="S36" s="278"/>
      <c r="T36" s="284"/>
      <c r="U36" s="278">
        <f t="shared" si="6"/>
        <v>12</v>
      </c>
      <c r="V36" s="278">
        <f t="shared" si="7"/>
        <v>0</v>
      </c>
    </row>
    <row r="37" spans="1:23" ht="20.100000000000001" customHeight="1">
      <c r="A37" s="11" t="s">
        <v>66</v>
      </c>
      <c r="B37" s="18">
        <v>15</v>
      </c>
      <c r="C37" s="28">
        <v>85</v>
      </c>
      <c r="D37" s="114"/>
      <c r="E37" s="116">
        <v>5</v>
      </c>
      <c r="F37" s="220">
        <v>4</v>
      </c>
      <c r="G37" s="255">
        <f t="shared" si="23"/>
        <v>33.333333333333329</v>
      </c>
      <c r="H37" s="258">
        <f t="shared" si="24"/>
        <v>5.8823529411764701</v>
      </c>
      <c r="I37" s="114"/>
      <c r="J37" s="115">
        <v>19</v>
      </c>
      <c r="K37" s="116">
        <v>10</v>
      </c>
      <c r="L37" s="117">
        <v>6</v>
      </c>
      <c r="M37" s="84">
        <f t="shared" si="2"/>
        <v>35</v>
      </c>
      <c r="N37" s="191">
        <f t="shared" si="22"/>
        <v>233.33333333333334</v>
      </c>
      <c r="O37" s="192">
        <f t="shared" si="25"/>
        <v>41.17647058823529</v>
      </c>
      <c r="P37" s="114"/>
      <c r="Q37" s="115">
        <v>19</v>
      </c>
      <c r="R37" s="284"/>
      <c r="S37" s="278"/>
      <c r="T37" s="284"/>
      <c r="U37" s="278">
        <f t="shared" si="6"/>
        <v>19</v>
      </c>
      <c r="V37" s="278">
        <f t="shared" si="7"/>
        <v>0</v>
      </c>
    </row>
    <row r="38" spans="1:23" ht="20.100000000000001" customHeight="1">
      <c r="A38" s="11" t="s">
        <v>67</v>
      </c>
      <c r="B38" s="18">
        <v>39</v>
      </c>
      <c r="C38" s="28">
        <v>85</v>
      </c>
      <c r="D38" s="114"/>
      <c r="E38" s="116">
        <v>3</v>
      </c>
      <c r="F38" s="220">
        <v>11</v>
      </c>
      <c r="G38" s="255">
        <f t="shared" si="23"/>
        <v>7.6923076923076925</v>
      </c>
      <c r="H38" s="258">
        <f t="shared" si="24"/>
        <v>3.5294117647058822</v>
      </c>
      <c r="I38" s="114">
        <v>2</v>
      </c>
      <c r="J38" s="115">
        <v>10</v>
      </c>
      <c r="K38" s="116">
        <v>9</v>
      </c>
      <c r="L38" s="117">
        <v>3</v>
      </c>
      <c r="M38" s="84">
        <f t="shared" si="2"/>
        <v>24</v>
      </c>
      <c r="N38" s="191">
        <f t="shared" si="22"/>
        <v>61.53846153846154</v>
      </c>
      <c r="O38" s="192">
        <f t="shared" si="25"/>
        <v>28.235294117647058</v>
      </c>
      <c r="P38" s="114">
        <v>2</v>
      </c>
      <c r="Q38" s="115">
        <v>10</v>
      </c>
      <c r="R38" s="284"/>
      <c r="S38" s="278"/>
      <c r="T38" s="284"/>
      <c r="U38" s="278">
        <f t="shared" si="6"/>
        <v>12</v>
      </c>
      <c r="V38" s="278">
        <f t="shared" si="7"/>
        <v>0</v>
      </c>
    </row>
    <row r="39" spans="1:23" ht="20.100000000000001" customHeight="1">
      <c r="A39" s="11" t="s">
        <v>16</v>
      </c>
      <c r="B39" s="18">
        <v>23</v>
      </c>
      <c r="C39" s="28">
        <v>87</v>
      </c>
      <c r="D39" s="114"/>
      <c r="E39" s="116">
        <v>64</v>
      </c>
      <c r="F39" s="220"/>
      <c r="G39" s="255">
        <f t="shared" si="23"/>
        <v>278.26086956521738</v>
      </c>
      <c r="H39" s="258">
        <f t="shared" si="24"/>
        <v>73.563218390804593</v>
      </c>
      <c r="I39" s="114"/>
      <c r="J39" s="115">
        <v>3</v>
      </c>
      <c r="K39" s="116">
        <v>3</v>
      </c>
      <c r="L39" s="117">
        <v>1</v>
      </c>
      <c r="M39" s="84">
        <f t="shared" si="2"/>
        <v>7</v>
      </c>
      <c r="N39" s="191">
        <f t="shared" si="22"/>
        <v>30.434782608695656</v>
      </c>
      <c r="O39" s="192">
        <f t="shared" si="25"/>
        <v>8.0459770114942533</v>
      </c>
      <c r="P39" s="114"/>
      <c r="Q39" s="115">
        <v>3</v>
      </c>
      <c r="R39" s="284"/>
      <c r="S39" s="278"/>
      <c r="T39" s="284"/>
      <c r="U39" s="278">
        <f t="shared" si="6"/>
        <v>3</v>
      </c>
      <c r="V39" s="278">
        <f t="shared" si="7"/>
        <v>0</v>
      </c>
    </row>
    <row r="40" spans="1:23" ht="20.100000000000001" customHeight="1">
      <c r="A40" s="11" t="s">
        <v>68</v>
      </c>
      <c r="B40" s="18">
        <v>26</v>
      </c>
      <c r="C40" s="28">
        <v>53</v>
      </c>
      <c r="D40" s="114"/>
      <c r="E40" s="116">
        <v>4</v>
      </c>
      <c r="F40" s="220"/>
      <c r="G40" s="255">
        <f t="shared" si="23"/>
        <v>15.384615384615385</v>
      </c>
      <c r="H40" s="258">
        <f t="shared" si="24"/>
        <v>7.5471698113207548</v>
      </c>
      <c r="I40" s="114">
        <v>4</v>
      </c>
      <c r="J40" s="115">
        <v>19</v>
      </c>
      <c r="K40" s="116">
        <v>9</v>
      </c>
      <c r="L40" s="117"/>
      <c r="M40" s="84">
        <f t="shared" si="2"/>
        <v>32</v>
      </c>
      <c r="N40" s="191">
        <f t="shared" si="22"/>
        <v>123.07692307692308</v>
      </c>
      <c r="O40" s="192">
        <f t="shared" si="25"/>
        <v>60.377358490566039</v>
      </c>
      <c r="P40" s="114">
        <v>4</v>
      </c>
      <c r="Q40" s="115">
        <v>19</v>
      </c>
      <c r="R40" s="284"/>
      <c r="S40" s="278"/>
      <c r="T40" s="284"/>
      <c r="U40" s="278">
        <f t="shared" si="6"/>
        <v>23</v>
      </c>
      <c r="V40" s="278">
        <f t="shared" si="7"/>
        <v>0</v>
      </c>
    </row>
    <row r="41" spans="1:23" ht="20.100000000000001" customHeight="1">
      <c r="A41" s="11" t="s">
        <v>69</v>
      </c>
      <c r="B41" s="18">
        <v>35</v>
      </c>
      <c r="C41" s="28">
        <v>61</v>
      </c>
      <c r="D41" s="114"/>
      <c r="E41" s="116">
        <v>49</v>
      </c>
      <c r="F41" s="220"/>
      <c r="G41" s="255">
        <f t="shared" si="23"/>
        <v>140</v>
      </c>
      <c r="H41" s="258">
        <f t="shared" si="24"/>
        <v>80.327868852459019</v>
      </c>
      <c r="I41" s="114"/>
      <c r="J41" s="115">
        <v>3</v>
      </c>
      <c r="K41" s="116">
        <v>1</v>
      </c>
      <c r="L41" s="117"/>
      <c r="M41" s="84">
        <f t="shared" si="2"/>
        <v>4</v>
      </c>
      <c r="N41" s="191">
        <f t="shared" si="22"/>
        <v>11.428571428571429</v>
      </c>
      <c r="O41" s="192">
        <f t="shared" si="25"/>
        <v>6.557377049180328</v>
      </c>
      <c r="P41" s="114"/>
      <c r="Q41" s="115">
        <v>3</v>
      </c>
      <c r="R41" s="284"/>
      <c r="S41" s="278"/>
      <c r="T41" s="284">
        <f>+Q41-S41</f>
        <v>3</v>
      </c>
      <c r="U41" s="278">
        <f>SUM(I41,J41)</f>
        <v>3</v>
      </c>
      <c r="V41" s="278">
        <f>+R41+T41</f>
        <v>3</v>
      </c>
      <c r="W41" s="267">
        <f>+B41-I41</f>
        <v>35</v>
      </c>
    </row>
    <row r="42" spans="1:23" ht="20.100000000000001" customHeight="1">
      <c r="A42" s="4" t="s">
        <v>70</v>
      </c>
      <c r="B42" s="15">
        <v>33</v>
      </c>
      <c r="C42" s="22">
        <v>57</v>
      </c>
      <c r="D42" s="110"/>
      <c r="E42" s="89">
        <v>15</v>
      </c>
      <c r="F42" s="218">
        <v>18</v>
      </c>
      <c r="G42" s="255">
        <f t="shared" si="23"/>
        <v>45.454545454545453</v>
      </c>
      <c r="H42" s="258">
        <f t="shared" si="24"/>
        <v>26.315789473684209</v>
      </c>
      <c r="I42" s="110">
        <v>1</v>
      </c>
      <c r="J42" s="88">
        <v>5</v>
      </c>
      <c r="K42" s="89">
        <v>3</v>
      </c>
      <c r="L42" s="90"/>
      <c r="M42" s="78">
        <f t="shared" si="2"/>
        <v>9</v>
      </c>
      <c r="N42" s="187">
        <f t="shared" si="22"/>
        <v>27.27272727272727</v>
      </c>
      <c r="O42" s="188">
        <f t="shared" si="25"/>
        <v>15.789473684210526</v>
      </c>
      <c r="P42" s="110">
        <v>1</v>
      </c>
      <c r="Q42" s="88">
        <v>5</v>
      </c>
      <c r="R42" s="284"/>
      <c r="S42" s="278"/>
      <c r="T42" s="284">
        <f t="shared" si="5"/>
        <v>5</v>
      </c>
      <c r="U42" s="278">
        <f t="shared" si="6"/>
        <v>6</v>
      </c>
      <c r="V42" s="278">
        <f t="shared" si="7"/>
        <v>5</v>
      </c>
    </row>
    <row r="43" spans="1:23" ht="20.100000000000001" customHeight="1">
      <c r="A43" s="4" t="s">
        <v>71</v>
      </c>
      <c r="B43" s="15">
        <v>27</v>
      </c>
      <c r="C43" s="22">
        <v>92</v>
      </c>
      <c r="D43" s="110"/>
      <c r="E43" s="89">
        <v>14</v>
      </c>
      <c r="F43" s="218">
        <v>5</v>
      </c>
      <c r="G43" s="255">
        <f t="shared" si="23"/>
        <v>51.851851851851848</v>
      </c>
      <c r="H43" s="258">
        <f t="shared" si="24"/>
        <v>15.217391304347828</v>
      </c>
      <c r="I43" s="110">
        <v>2</v>
      </c>
      <c r="J43" s="88">
        <v>6</v>
      </c>
      <c r="K43" s="89">
        <v>8</v>
      </c>
      <c r="L43" s="90">
        <v>1</v>
      </c>
      <c r="M43" s="78">
        <f t="shared" si="2"/>
        <v>17</v>
      </c>
      <c r="N43" s="187">
        <f t="shared" si="22"/>
        <v>62.962962962962962</v>
      </c>
      <c r="O43" s="188">
        <f t="shared" si="25"/>
        <v>18.478260869565215</v>
      </c>
      <c r="P43" s="110">
        <v>2</v>
      </c>
      <c r="Q43" s="88">
        <v>6</v>
      </c>
      <c r="R43" s="284"/>
      <c r="S43" s="278"/>
      <c r="T43" s="284">
        <f t="shared" si="5"/>
        <v>6</v>
      </c>
      <c r="U43" s="278">
        <f t="shared" si="6"/>
        <v>8</v>
      </c>
      <c r="V43" s="278">
        <f t="shared" si="7"/>
        <v>6</v>
      </c>
    </row>
    <row r="44" spans="1:23" ht="20.100000000000001" customHeight="1">
      <c r="A44" s="4" t="s">
        <v>72</v>
      </c>
      <c r="B44" s="15">
        <v>21</v>
      </c>
      <c r="C44" s="22">
        <v>60</v>
      </c>
      <c r="D44" s="110"/>
      <c r="E44" s="89">
        <v>11</v>
      </c>
      <c r="F44" s="218">
        <v>14</v>
      </c>
      <c r="G44" s="255">
        <f t="shared" si="23"/>
        <v>52.380952380952387</v>
      </c>
      <c r="H44" s="258">
        <f t="shared" si="24"/>
        <v>18.333333333333332</v>
      </c>
      <c r="I44" s="110">
        <v>2</v>
      </c>
      <c r="J44" s="88">
        <v>3</v>
      </c>
      <c r="K44" s="89">
        <v>4</v>
      </c>
      <c r="L44" s="90">
        <v>1</v>
      </c>
      <c r="M44" s="78">
        <f t="shared" si="2"/>
        <v>10</v>
      </c>
      <c r="N44" s="187">
        <f t="shared" si="22"/>
        <v>47.619047619047613</v>
      </c>
      <c r="O44" s="188">
        <f t="shared" si="25"/>
        <v>16.666666666666664</v>
      </c>
      <c r="P44" s="110">
        <v>2</v>
      </c>
      <c r="Q44" s="88">
        <v>3</v>
      </c>
      <c r="R44" s="284"/>
      <c r="S44" s="278"/>
      <c r="T44" s="284">
        <f t="shared" si="5"/>
        <v>3</v>
      </c>
      <c r="U44" s="278">
        <f t="shared" si="6"/>
        <v>5</v>
      </c>
      <c r="V44" s="278">
        <f t="shared" si="7"/>
        <v>3</v>
      </c>
    </row>
    <row r="45" spans="1:23" ht="20.100000000000001" customHeight="1">
      <c r="A45" s="11" t="s">
        <v>17</v>
      </c>
      <c r="B45" s="18">
        <v>55</v>
      </c>
      <c r="C45" s="28">
        <v>29</v>
      </c>
      <c r="D45" s="114"/>
      <c r="E45" s="116">
        <v>3</v>
      </c>
      <c r="F45" s="220">
        <v>8</v>
      </c>
      <c r="G45" s="255">
        <f t="shared" si="23"/>
        <v>5.4545454545454541</v>
      </c>
      <c r="H45" s="258">
        <f t="shared" si="24"/>
        <v>10.344827586206897</v>
      </c>
      <c r="I45" s="114">
        <v>26</v>
      </c>
      <c r="J45" s="115">
        <v>2</v>
      </c>
      <c r="K45" s="116">
        <v>2</v>
      </c>
      <c r="L45" s="117"/>
      <c r="M45" s="84">
        <f t="shared" si="2"/>
        <v>30</v>
      </c>
      <c r="N45" s="191">
        <f>M45/B45*100</f>
        <v>54.54545454545454</v>
      </c>
      <c r="O45" s="192">
        <f>M45/C45*100</f>
        <v>103.44827586206897</v>
      </c>
      <c r="P45" s="114">
        <v>26</v>
      </c>
      <c r="Q45" s="115">
        <v>2</v>
      </c>
      <c r="R45" s="284">
        <f t="shared" si="3"/>
        <v>26</v>
      </c>
      <c r="S45" s="278">
        <f t="shared" si="4"/>
        <v>0</v>
      </c>
      <c r="T45" s="284">
        <f t="shared" si="5"/>
        <v>2</v>
      </c>
      <c r="U45" s="278">
        <f t="shared" si="6"/>
        <v>28</v>
      </c>
      <c r="V45" s="278">
        <f t="shared" si="7"/>
        <v>28</v>
      </c>
    </row>
    <row r="46" spans="1:23" ht="20.100000000000001" customHeight="1" thickBot="1">
      <c r="A46" s="5" t="s">
        <v>18</v>
      </c>
      <c r="B46" s="210">
        <f>SUM(B25:B45)</f>
        <v>2033</v>
      </c>
      <c r="C46" s="211">
        <f>SUM(C25:C45)</f>
        <v>1613</v>
      </c>
      <c r="D46" s="55">
        <f>SUM(D25:D45)</f>
        <v>0</v>
      </c>
      <c r="E46" s="55">
        <f>SUM(E25:E45)</f>
        <v>304</v>
      </c>
      <c r="F46" s="51">
        <f>SUM(F25:F45)</f>
        <v>275</v>
      </c>
      <c r="G46" s="239">
        <f>(D46+E46)/B46*100</f>
        <v>14.953271028037381</v>
      </c>
      <c r="H46" s="241">
        <f>(D46+E46)/C46*100</f>
        <v>18.846869187848732</v>
      </c>
      <c r="I46" s="16">
        <f>SUM(I25:I45)</f>
        <v>234</v>
      </c>
      <c r="J46" s="43">
        <f>SUM(J25:J45)</f>
        <v>338</v>
      </c>
      <c r="K46" s="55">
        <f>SUM(K25:K45)</f>
        <v>113</v>
      </c>
      <c r="L46" s="62">
        <f>SUM(L25:L45)</f>
        <v>35</v>
      </c>
      <c r="M46" s="30">
        <f>SUM(M25:M45)</f>
        <v>720</v>
      </c>
      <c r="N46" s="172">
        <f>M46/B46*100</f>
        <v>35.415641908509592</v>
      </c>
      <c r="O46" s="173">
        <f>M46/C46*100</f>
        <v>44.637321760694363</v>
      </c>
      <c r="P46" s="16">
        <f>SUM(P25:P45)</f>
        <v>234</v>
      </c>
      <c r="Q46" s="43">
        <f>SUM(Q25:Q45)</f>
        <v>338</v>
      </c>
      <c r="R46" s="284"/>
      <c r="S46" s="278"/>
      <c r="T46" s="284"/>
      <c r="U46" s="278">
        <f t="shared" si="6"/>
        <v>572</v>
      </c>
      <c r="V46" s="278">
        <f t="shared" si="7"/>
        <v>0</v>
      </c>
    </row>
    <row r="47" spans="1:23" ht="20.100000000000001" customHeight="1">
      <c r="A47" s="1" t="s">
        <v>19</v>
      </c>
      <c r="B47" s="14"/>
      <c r="C47" s="27"/>
      <c r="D47" s="106"/>
      <c r="E47" s="108"/>
      <c r="F47" s="216"/>
      <c r="G47" s="208"/>
      <c r="H47" s="209"/>
      <c r="I47" s="106"/>
      <c r="J47" s="107"/>
      <c r="K47" s="108"/>
      <c r="L47" s="109"/>
      <c r="M47" s="82">
        <f t="shared" si="2"/>
        <v>0</v>
      </c>
      <c r="N47" s="208"/>
      <c r="O47" s="209"/>
      <c r="P47" s="106"/>
      <c r="Q47" s="107"/>
      <c r="R47" s="284"/>
      <c r="S47" s="278"/>
      <c r="T47" s="284"/>
      <c r="U47" s="278">
        <f t="shared" si="6"/>
        <v>0</v>
      </c>
      <c r="V47" s="278">
        <f t="shared" si="7"/>
        <v>0</v>
      </c>
    </row>
    <row r="48" spans="1:23" ht="20.100000000000001" customHeight="1">
      <c r="A48" s="2" t="s">
        <v>80</v>
      </c>
      <c r="B48" s="92">
        <v>49</v>
      </c>
      <c r="C48" s="20">
        <v>47</v>
      </c>
      <c r="D48" s="92"/>
      <c r="E48" s="112">
        <v>44</v>
      </c>
      <c r="F48" s="214"/>
      <c r="G48" s="255">
        <f t="shared" ref="G48:G51" si="26">(D48+E48)/B48*100</f>
        <v>89.795918367346943</v>
      </c>
      <c r="H48" s="258">
        <f t="shared" ref="H48" si="27">(D48+E48)/C48*100</f>
        <v>93.61702127659575</v>
      </c>
      <c r="I48" s="92">
        <v>2</v>
      </c>
      <c r="J48" s="111"/>
      <c r="K48" s="112"/>
      <c r="L48" s="113"/>
      <c r="M48" s="81">
        <f t="shared" si="2"/>
        <v>2</v>
      </c>
      <c r="N48" s="179">
        <f t="shared" ref="N48:N52" si="28">M48/B48*100</f>
        <v>4.0816326530612246</v>
      </c>
      <c r="O48" s="180">
        <f t="shared" ref="O48:O52" si="29">M48/C48*100</f>
        <v>4.2553191489361701</v>
      </c>
      <c r="P48" s="92">
        <v>2</v>
      </c>
      <c r="Q48" s="111"/>
      <c r="R48" s="284">
        <f t="shared" si="3"/>
        <v>2</v>
      </c>
      <c r="S48" s="278">
        <f t="shared" si="4"/>
        <v>0</v>
      </c>
      <c r="T48" s="284">
        <f t="shared" si="5"/>
        <v>0</v>
      </c>
      <c r="U48" s="278">
        <f t="shared" si="6"/>
        <v>2</v>
      </c>
      <c r="V48" s="278">
        <f t="shared" si="7"/>
        <v>2</v>
      </c>
    </row>
    <row r="49" spans="1:28" ht="20.100000000000001" customHeight="1">
      <c r="A49" s="124" t="s">
        <v>56</v>
      </c>
      <c r="B49" s="118">
        <v>190</v>
      </c>
      <c r="C49" s="21"/>
      <c r="D49" s="118"/>
      <c r="E49" s="86"/>
      <c r="F49" s="221"/>
      <c r="G49" s="255">
        <f t="shared" si="26"/>
        <v>0</v>
      </c>
      <c r="H49" s="258"/>
      <c r="I49" s="118">
        <v>21</v>
      </c>
      <c r="J49" s="85">
        <v>14</v>
      </c>
      <c r="K49" s="86"/>
      <c r="L49" s="87"/>
      <c r="M49" s="80">
        <f t="shared" si="2"/>
        <v>35</v>
      </c>
      <c r="N49" s="193">
        <f t="shared" si="28"/>
        <v>18.421052631578945</v>
      </c>
      <c r="O49" s="194"/>
      <c r="P49" s="118">
        <v>21</v>
      </c>
      <c r="Q49" s="85">
        <v>14</v>
      </c>
      <c r="R49" s="284">
        <f t="shared" si="3"/>
        <v>190</v>
      </c>
      <c r="S49" s="278">
        <f t="shared" si="4"/>
        <v>169</v>
      </c>
      <c r="T49" s="284">
        <f t="shared" si="5"/>
        <v>-155</v>
      </c>
      <c r="U49" s="278">
        <f t="shared" si="6"/>
        <v>35</v>
      </c>
      <c r="V49" s="278">
        <f t="shared" si="7"/>
        <v>35</v>
      </c>
    </row>
    <row r="50" spans="1:28" ht="20.100000000000001" customHeight="1">
      <c r="A50" s="3" t="s">
        <v>52</v>
      </c>
      <c r="B50" s="118">
        <v>1</v>
      </c>
      <c r="C50" s="21">
        <v>89</v>
      </c>
      <c r="D50" s="118"/>
      <c r="E50" s="86">
        <v>69</v>
      </c>
      <c r="F50" s="221">
        <v>1</v>
      </c>
      <c r="G50" s="255">
        <f t="shared" si="26"/>
        <v>6900</v>
      </c>
      <c r="H50" s="258">
        <f t="shared" ref="H50:H51" si="30">(D50+E50)/C50*100</f>
        <v>77.528089887640448</v>
      </c>
      <c r="I50" s="118"/>
      <c r="J50" s="85">
        <v>3</v>
      </c>
      <c r="K50" s="86">
        <v>2</v>
      </c>
      <c r="L50" s="87"/>
      <c r="M50" s="80">
        <f t="shared" si="2"/>
        <v>5</v>
      </c>
      <c r="N50" s="193">
        <f t="shared" si="28"/>
        <v>500</v>
      </c>
      <c r="O50" s="194">
        <f t="shared" si="29"/>
        <v>5.6179775280898872</v>
      </c>
      <c r="P50" s="118"/>
      <c r="Q50" s="85">
        <v>3</v>
      </c>
      <c r="R50" s="284"/>
      <c r="S50" s="278">
        <f t="shared" si="4"/>
        <v>0</v>
      </c>
      <c r="T50" s="284">
        <f t="shared" si="5"/>
        <v>3</v>
      </c>
      <c r="U50" s="278">
        <f t="shared" si="6"/>
        <v>3</v>
      </c>
      <c r="V50" s="278">
        <f t="shared" si="7"/>
        <v>3</v>
      </c>
    </row>
    <row r="51" spans="1:28" ht="20.100000000000001" customHeight="1">
      <c r="A51" s="4" t="s">
        <v>53</v>
      </c>
      <c r="B51" s="110">
        <v>3</v>
      </c>
      <c r="C51" s="22">
        <v>70</v>
      </c>
      <c r="D51" s="110"/>
      <c r="E51" s="89">
        <v>49</v>
      </c>
      <c r="F51" s="218"/>
      <c r="G51" s="255">
        <f t="shared" si="26"/>
        <v>1633.3333333333333</v>
      </c>
      <c r="H51" s="258">
        <f t="shared" si="30"/>
        <v>70</v>
      </c>
      <c r="I51" s="110"/>
      <c r="J51" s="88">
        <v>3</v>
      </c>
      <c r="K51" s="89">
        <v>3</v>
      </c>
      <c r="L51" s="90"/>
      <c r="M51" s="78">
        <f t="shared" si="2"/>
        <v>6</v>
      </c>
      <c r="N51" s="187">
        <f t="shared" si="28"/>
        <v>200</v>
      </c>
      <c r="O51" s="188">
        <f t="shared" si="29"/>
        <v>8.5714285714285712</v>
      </c>
      <c r="P51" s="110"/>
      <c r="Q51" s="88">
        <v>3</v>
      </c>
      <c r="R51" s="284"/>
      <c r="S51" s="278">
        <f t="shared" si="4"/>
        <v>0</v>
      </c>
      <c r="T51" s="284">
        <f t="shared" si="5"/>
        <v>3</v>
      </c>
      <c r="U51" s="278">
        <f t="shared" si="6"/>
        <v>3</v>
      </c>
      <c r="V51" s="278">
        <f t="shared" si="7"/>
        <v>3</v>
      </c>
    </row>
    <row r="52" spans="1:28" ht="20.100000000000001" customHeight="1" thickBot="1">
      <c r="A52" s="5" t="s">
        <v>20</v>
      </c>
      <c r="B52" s="16">
        <f t="shared" ref="B52:C52" si="31">SUM(B48:B51)</f>
        <v>243</v>
      </c>
      <c r="C52" s="23">
        <f t="shared" si="31"/>
        <v>206</v>
      </c>
      <c r="D52" s="55">
        <f>SUM(D48:D51)</f>
        <v>0</v>
      </c>
      <c r="E52" s="55">
        <f>SUM(E48:E51)</f>
        <v>162</v>
      </c>
      <c r="F52" s="51">
        <f>SUM(F48:F51)</f>
        <v>1</v>
      </c>
      <c r="G52" s="239">
        <f>(D52+E52)/B52*100</f>
        <v>66.666666666666657</v>
      </c>
      <c r="H52" s="241">
        <f>(D52+E52)/C52*100</f>
        <v>78.640776699029118</v>
      </c>
      <c r="I52" s="16">
        <f>SUM(I48:I51)</f>
        <v>23</v>
      </c>
      <c r="J52" s="43">
        <f t="shared" ref="J52:M52" si="32">SUM(J48:J51)</f>
        <v>20</v>
      </c>
      <c r="K52" s="55">
        <f t="shared" si="32"/>
        <v>5</v>
      </c>
      <c r="L52" s="62">
        <f t="shared" si="32"/>
        <v>0</v>
      </c>
      <c r="M52" s="30">
        <f t="shared" si="32"/>
        <v>48</v>
      </c>
      <c r="N52" s="172">
        <f t="shared" si="28"/>
        <v>19.753086419753085</v>
      </c>
      <c r="O52" s="173">
        <f t="shared" si="29"/>
        <v>23.300970873786408</v>
      </c>
      <c r="P52" s="16">
        <f>SUM(P48:P51)</f>
        <v>23</v>
      </c>
      <c r="Q52" s="43">
        <f t="shared" ref="Q52" si="33">SUM(Q48:Q51)</f>
        <v>20</v>
      </c>
      <c r="R52" s="284">
        <f t="shared" si="3"/>
        <v>37</v>
      </c>
      <c r="S52" s="278">
        <f t="shared" si="4"/>
        <v>14</v>
      </c>
      <c r="T52" s="284">
        <f t="shared" si="5"/>
        <v>6</v>
      </c>
      <c r="U52" s="278">
        <f t="shared" si="6"/>
        <v>43</v>
      </c>
      <c r="V52" s="278">
        <f t="shared" si="7"/>
        <v>43</v>
      </c>
    </row>
    <row r="53" spans="1:28" ht="17.25" customHeight="1">
      <c r="A53" s="1" t="s">
        <v>21</v>
      </c>
      <c r="B53" s="14"/>
      <c r="C53" s="27"/>
      <c r="D53" s="106"/>
      <c r="E53" s="108"/>
      <c r="F53" s="216"/>
      <c r="G53" s="208"/>
      <c r="H53" s="209"/>
      <c r="I53" s="106"/>
      <c r="J53" s="107"/>
      <c r="K53" s="108"/>
      <c r="L53" s="109"/>
      <c r="M53" s="82">
        <f t="shared" si="2"/>
        <v>0</v>
      </c>
      <c r="N53" s="208"/>
      <c r="O53" s="209"/>
      <c r="P53" s="106"/>
      <c r="Q53" s="107"/>
      <c r="R53" s="273"/>
      <c r="S53" s="273"/>
      <c r="T53" s="273"/>
      <c r="U53" s="273"/>
      <c r="V53" s="273"/>
      <c r="W53" s="264"/>
      <c r="X53" s="264"/>
      <c r="Y53" s="40"/>
    </row>
    <row r="54" spans="1:28" ht="18" customHeight="1">
      <c r="A54" s="12" t="s">
        <v>22</v>
      </c>
      <c r="B54" s="119">
        <v>48</v>
      </c>
      <c r="C54" s="29">
        <v>47</v>
      </c>
      <c r="D54" s="119"/>
      <c r="E54" s="121">
        <v>45</v>
      </c>
      <c r="F54" s="222"/>
      <c r="G54" s="255">
        <f t="shared" ref="G54" si="34">(D54+E54)/B54*100</f>
        <v>93.75</v>
      </c>
      <c r="H54" s="258">
        <f t="shared" ref="H54" si="35">(D54+E54)/C54*100</f>
        <v>95.744680851063833</v>
      </c>
      <c r="I54" s="119">
        <v>1</v>
      </c>
      <c r="J54" s="120">
        <v>1</v>
      </c>
      <c r="K54" s="121"/>
      <c r="L54" s="122"/>
      <c r="M54" s="123">
        <f t="shared" si="2"/>
        <v>2</v>
      </c>
      <c r="N54" s="195">
        <f t="shared" ref="N54:N56" si="36">M54/B54*100</f>
        <v>4.1666666666666661</v>
      </c>
      <c r="O54" s="196">
        <f t="shared" ref="O54:O56" si="37">M54/C54*100</f>
        <v>4.2553191489361701</v>
      </c>
      <c r="P54" s="119">
        <v>1</v>
      </c>
      <c r="Q54" s="120">
        <v>1</v>
      </c>
      <c r="R54" s="273"/>
      <c r="S54" s="273"/>
      <c r="T54" s="273"/>
      <c r="U54" s="273"/>
      <c r="V54" s="273"/>
      <c r="W54" s="264"/>
      <c r="X54" s="264"/>
      <c r="Y54" s="40"/>
      <c r="Z54" s="40"/>
      <c r="AA54" s="40"/>
      <c r="AB54" s="40"/>
    </row>
    <row r="55" spans="1:28" s="40" customFormat="1" ht="28.5" customHeight="1" thickBot="1">
      <c r="A55" s="5" t="s">
        <v>23</v>
      </c>
      <c r="B55" s="16">
        <f t="shared" ref="B55:C55" si="38">SUM(B54)</f>
        <v>48</v>
      </c>
      <c r="C55" s="23">
        <f t="shared" si="38"/>
        <v>47</v>
      </c>
      <c r="D55" s="55">
        <f>SUM(D54:D54)</f>
        <v>0</v>
      </c>
      <c r="E55" s="55">
        <f>SUM(E54:E54)</f>
        <v>45</v>
      </c>
      <c r="F55" s="51">
        <f>SUM(F54:F54)</f>
        <v>0</v>
      </c>
      <c r="G55" s="239">
        <f>(D55+E55)/B55*100</f>
        <v>93.75</v>
      </c>
      <c r="H55" s="241">
        <f>(D55+E55)/C55*100</f>
        <v>95.744680851063833</v>
      </c>
      <c r="I55" s="16">
        <f>SUM(I54)</f>
        <v>1</v>
      </c>
      <c r="J55" s="43">
        <f t="shared" ref="J55:M55" si="39">SUM(J54)</f>
        <v>1</v>
      </c>
      <c r="K55" s="55">
        <f t="shared" si="39"/>
        <v>0</v>
      </c>
      <c r="L55" s="62">
        <f t="shared" si="39"/>
        <v>0</v>
      </c>
      <c r="M55" s="30">
        <f t="shared" si="39"/>
        <v>2</v>
      </c>
      <c r="N55" s="172">
        <f t="shared" si="36"/>
        <v>4.1666666666666661</v>
      </c>
      <c r="O55" s="173">
        <f t="shared" si="37"/>
        <v>4.2553191489361701</v>
      </c>
      <c r="P55" s="16">
        <f>SUM(P54)</f>
        <v>1</v>
      </c>
      <c r="Q55" s="43">
        <f t="shared" ref="Q55" si="40">SUM(Q54)</f>
        <v>1</v>
      </c>
      <c r="R55" s="273"/>
      <c r="S55" s="273"/>
      <c r="T55" s="273"/>
      <c r="U55" s="273"/>
      <c r="V55" s="273"/>
      <c r="W55" s="264"/>
      <c r="X55" s="264"/>
    </row>
    <row r="56" spans="1:28" s="40" customFormat="1" ht="21.75" customHeight="1" thickBot="1">
      <c r="A56" s="5" t="s">
        <v>24</v>
      </c>
      <c r="B56" s="210">
        <f>SUM(B55,B52,B46,B23,B18,B13)</f>
        <v>3021</v>
      </c>
      <c r="C56" s="211">
        <f>SUM(C55,C52,C46,C23,C18,C13)</f>
        <v>2444</v>
      </c>
      <c r="D56" s="55">
        <f>SUM(D13+D18+D23+D46+D52+D55)</f>
        <v>0</v>
      </c>
      <c r="E56" s="55">
        <f t="shared" ref="E56:F56" si="41">SUM(E13+E18+E23+E46+E52+E55)</f>
        <v>724</v>
      </c>
      <c r="F56" s="55">
        <f t="shared" si="41"/>
        <v>394</v>
      </c>
      <c r="G56" s="239">
        <f>(D56+E56)/B56*100</f>
        <v>23.965574313141342</v>
      </c>
      <c r="H56" s="241">
        <f>(D56+E56)/C56*100</f>
        <v>29.623567921440262</v>
      </c>
      <c r="I56" s="16">
        <f>SUM(I55,I52,I46,I23,I18,I13)</f>
        <v>334</v>
      </c>
      <c r="J56" s="43">
        <f>SUM(J55,J52,J46,J23,J18,J13)</f>
        <v>444</v>
      </c>
      <c r="K56" s="55">
        <f>SUM(K55,K52,K46,K23,K18,K13)</f>
        <v>147</v>
      </c>
      <c r="L56" s="62">
        <f>SUM(L55,L52,L46,L23,L18,L13)</f>
        <v>42</v>
      </c>
      <c r="M56" s="30">
        <f t="shared" si="2"/>
        <v>967</v>
      </c>
      <c r="N56" s="172">
        <f t="shared" si="36"/>
        <v>32.009268454154252</v>
      </c>
      <c r="O56" s="173">
        <f t="shared" si="37"/>
        <v>39.56628477905074</v>
      </c>
      <c r="P56" s="16">
        <f>SUM(P55,P52,P46,P23,P18,P13)</f>
        <v>332</v>
      </c>
      <c r="Q56" s="43">
        <f>SUM(Q55,Q52,Q46,Q23,Q18,Q13)</f>
        <v>446</v>
      </c>
      <c r="R56" s="273"/>
      <c r="S56" s="273"/>
      <c r="T56" s="273"/>
      <c r="U56" s="273"/>
      <c r="V56" s="273"/>
      <c r="W56" s="265"/>
      <c r="X56" s="265"/>
      <c r="Y56" s="66"/>
    </row>
    <row r="57" spans="1:28" s="40" customFormat="1" ht="21.75" customHeight="1">
      <c r="A57" s="478" t="s">
        <v>43</v>
      </c>
      <c r="B57" s="478"/>
      <c r="C57" s="478"/>
      <c r="D57" s="478"/>
      <c r="E57" s="478"/>
      <c r="F57" s="478"/>
      <c r="G57" s="478"/>
      <c r="H57" s="478"/>
      <c r="I57" s="478"/>
      <c r="J57" s="478"/>
      <c r="K57" s="478"/>
      <c r="L57" s="478"/>
      <c r="M57" s="478"/>
      <c r="N57" s="478"/>
      <c r="O57" s="478"/>
      <c r="R57" s="48"/>
      <c r="S57" s="48"/>
      <c r="T57" s="48"/>
      <c r="U57" s="48"/>
      <c r="V57" s="48"/>
      <c r="W57" s="266"/>
      <c r="X57" s="266"/>
      <c r="Y57" s="48"/>
      <c r="Z57" s="66"/>
      <c r="AA57" s="66"/>
      <c r="AB57" s="66"/>
    </row>
    <row r="58" spans="1:28" s="66" customFormat="1" ht="21.75" customHeight="1">
      <c r="A58" s="471" t="s">
        <v>36</v>
      </c>
      <c r="B58" s="471"/>
      <c r="C58" s="471"/>
      <c r="D58" s="471"/>
      <c r="E58" s="471"/>
      <c r="F58" s="471"/>
      <c r="G58" s="471"/>
      <c r="H58" s="471"/>
      <c r="I58" s="471"/>
      <c r="J58" s="471"/>
      <c r="K58" s="471"/>
      <c r="L58" s="471"/>
      <c r="M58" s="471"/>
      <c r="N58" s="471"/>
      <c r="O58" s="471"/>
      <c r="R58" s="285"/>
      <c r="S58"/>
      <c r="T58" s="285"/>
      <c r="U58"/>
      <c r="V58"/>
      <c r="W58" s="261"/>
      <c r="X58" s="261"/>
      <c r="Y58"/>
      <c r="Z58" s="48"/>
      <c r="AA58" s="48"/>
      <c r="AB58" s="48"/>
    </row>
    <row r="59" spans="1:28" s="48" customFormat="1" ht="21.75" customHeight="1">
      <c r="A59" s="471" t="s">
        <v>35</v>
      </c>
      <c r="B59" s="471"/>
      <c r="C59" s="471"/>
      <c r="D59" s="471"/>
      <c r="E59" s="471"/>
      <c r="F59" s="471"/>
      <c r="G59" s="471"/>
      <c r="H59" s="471"/>
      <c r="I59" s="471"/>
      <c r="J59" s="471"/>
      <c r="K59" s="471"/>
      <c r="L59" s="471"/>
      <c r="M59" s="471"/>
      <c r="N59" s="471"/>
      <c r="O59" s="471"/>
      <c r="R59" s="285"/>
      <c r="S59"/>
      <c r="T59" s="285"/>
      <c r="U59"/>
      <c r="V59"/>
      <c r="W59" s="261"/>
      <c r="X59" s="261"/>
      <c r="Y59"/>
      <c r="Z59"/>
      <c r="AA59"/>
      <c r="AB59"/>
    </row>
    <row r="60" spans="1:28" ht="24">
      <c r="A60" s="471" t="s">
        <v>37</v>
      </c>
      <c r="B60" s="471"/>
      <c r="C60" s="471"/>
      <c r="D60" s="471"/>
      <c r="E60" s="471"/>
      <c r="F60" s="471"/>
      <c r="G60" s="471"/>
      <c r="H60" s="471"/>
      <c r="I60" s="471"/>
      <c r="J60" s="471"/>
      <c r="K60" s="471"/>
      <c r="L60" s="471"/>
      <c r="M60" s="471"/>
      <c r="N60" s="471"/>
      <c r="O60" s="471"/>
    </row>
    <row r="61" spans="1:28" ht="24">
      <c r="A61" s="47" t="s">
        <v>38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</sheetData>
  <mergeCells count="14">
    <mergeCell ref="P4:Q4"/>
    <mergeCell ref="P2:Q3"/>
    <mergeCell ref="A57:O57"/>
    <mergeCell ref="A58:O58"/>
    <mergeCell ref="A59:O59"/>
    <mergeCell ref="A60:O60"/>
    <mergeCell ref="A1:O1"/>
    <mergeCell ref="A2:O2"/>
    <mergeCell ref="A4:A5"/>
    <mergeCell ref="B4:C4"/>
    <mergeCell ref="D4:F4"/>
    <mergeCell ref="G4:H4"/>
    <mergeCell ref="I4:M4"/>
    <mergeCell ref="N4:O4"/>
  </mergeCells>
  <printOptions horizontalCentered="1"/>
  <pageMargins left="0.35433070866141736" right="0.15748031496062992" top="0.34" bottom="0.31496062992125984" header="0.15748031496062992" footer="0.15748031496062992"/>
  <pageSetup paperSize="9" scale="55" orientation="portrait" r:id="rId1"/>
  <headerFooter>
    <oddFooter>&amp;L&amp;"TH SarabunPSK,Regular"&amp;8&amp;Z&amp;F&amp;R&amp;"TH SarabunPSK,Regular"&amp;16&amp;K00+000&amp;P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c1-3-1-รุ่น53 (ปรับใหม่)</vt:lpstr>
      <vt:lpstr>c1-3-1-รุ่น54 (ปรับใหม่)</vt:lpstr>
      <vt:lpstr>c1-3-1-รุ่น55</vt:lpstr>
      <vt:lpstr>'c1-3-1-รุ่น53 (ปรับใหม่)'!Print_Area</vt:lpstr>
      <vt:lpstr>'c1-3-1-รุ่น54 (ปรับใหม่)'!Print_Area</vt:lpstr>
      <vt:lpstr>'c1-3-1-รุ่น55'!Print_Area</vt:lpstr>
      <vt:lpstr>'c1-3-1-รุ่น53 (ปรับใหม่)'!Print_Titles</vt:lpstr>
      <vt:lpstr>'c1-3-1-รุ่น54 (ปรับใหม่)'!Print_Titles</vt:lpstr>
      <vt:lpstr>'c1-3-1-รุ่น55'!Print_Titles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2016-08-01T08:25:56Z</cp:lastPrinted>
  <dcterms:created xsi:type="dcterms:W3CDTF">2016-04-06T13:08:10Z</dcterms:created>
  <dcterms:modified xsi:type="dcterms:W3CDTF">2016-08-02T15:42:43Z</dcterms:modified>
</cp:coreProperties>
</file>