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AppServ\www\qa\IQA2558\data-QA58\curriculum\AUN-QA-11\"/>
    </mc:Choice>
  </mc:AlternateContent>
  <bookViews>
    <workbookView xWindow="0" yWindow="0" windowWidth="20325" windowHeight="8235" tabRatio="508"/>
  </bookViews>
  <sheets>
    <sheet name="AUN-QA-11-4-1_adj" sheetId="28" r:id="rId1"/>
    <sheet name="AUN-QA-11-4-2_adj" sheetId="24" r:id="rId2"/>
    <sheet name="AUN-QA-11-4-3_adj" sheetId="30" r:id="rId3"/>
  </sheets>
  <definedNames>
    <definedName name="_xlnm.Print_Area" localSheetId="1">'AUN-QA-11-4-2_adj'!$A$1:$U$48</definedName>
    <definedName name="_xlnm.Print_Area" localSheetId="2">'AUN-QA-11-4-3_adj'!$A$1:$Q$49</definedName>
    <definedName name="_xlnm.Print_Titles" localSheetId="0">'AUN-QA-11-4-1_adj'!$A:$Q,'AUN-QA-11-4-1_adj'!$3:$5</definedName>
    <definedName name="_xlnm.Print_Titles" localSheetId="1">'AUN-QA-11-4-2_adj'!$2:$4</definedName>
    <definedName name="_xlnm.Print_Titles" localSheetId="2">'AUN-QA-11-4-3_adj'!$3:$5</definedName>
  </definedNames>
  <calcPr calcId="152511"/>
</workbook>
</file>

<file path=xl/calcChain.xml><?xml version="1.0" encoding="utf-8"?>
<calcChain xmlns="http://schemas.openxmlformats.org/spreadsheetml/2006/main">
  <c r="U47" i="28" l="1"/>
  <c r="T47" i="28"/>
  <c r="S47" i="28"/>
  <c r="U45" i="28"/>
  <c r="T45" i="28"/>
  <c r="S45" i="28"/>
  <c r="U44" i="28"/>
  <c r="T44" i="28"/>
  <c r="S44" i="28"/>
  <c r="U43" i="28"/>
  <c r="T43" i="28"/>
  <c r="S43" i="28"/>
  <c r="U41" i="28"/>
  <c r="T41" i="28"/>
  <c r="S41" i="28"/>
  <c r="U40" i="28"/>
  <c r="T40" i="28"/>
  <c r="S40" i="28"/>
  <c r="U39" i="28"/>
  <c r="T39" i="28"/>
  <c r="S39" i="28"/>
  <c r="U38" i="28"/>
  <c r="T38" i="28"/>
  <c r="S38" i="28"/>
  <c r="U37" i="28"/>
  <c r="T37" i="28"/>
  <c r="S37" i="28"/>
  <c r="U36" i="28"/>
  <c r="T36" i="28"/>
  <c r="S36" i="28"/>
  <c r="U35" i="28"/>
  <c r="T35" i="28"/>
  <c r="S35" i="28"/>
  <c r="U34" i="28"/>
  <c r="T34" i="28"/>
  <c r="U33" i="28"/>
  <c r="T33" i="28"/>
  <c r="S33" i="28"/>
  <c r="U32" i="28"/>
  <c r="T32" i="28"/>
  <c r="S32" i="28"/>
  <c r="U31" i="28"/>
  <c r="T31" i="28"/>
  <c r="S31" i="28"/>
  <c r="U30" i="28"/>
  <c r="T30" i="28"/>
  <c r="S30" i="28"/>
  <c r="U29" i="28"/>
  <c r="T29" i="28"/>
  <c r="S29" i="28"/>
  <c r="U28" i="28"/>
  <c r="T28" i="28"/>
  <c r="S28" i="28"/>
  <c r="U27" i="28"/>
  <c r="T27" i="28"/>
  <c r="S27" i="28"/>
  <c r="U26" i="28"/>
  <c r="U25" i="28"/>
  <c r="T25" i="28"/>
  <c r="S25" i="28"/>
  <c r="U24" i="28"/>
  <c r="T24" i="28"/>
  <c r="S24" i="28"/>
  <c r="U23" i="28"/>
  <c r="T23" i="28"/>
  <c r="S23" i="28"/>
  <c r="U22" i="28"/>
  <c r="T22" i="28"/>
  <c r="S22" i="28"/>
  <c r="U20" i="28"/>
  <c r="T20" i="28"/>
  <c r="S20" i="28"/>
  <c r="U19" i="28"/>
  <c r="T19" i="28"/>
  <c r="S19" i="28"/>
  <c r="U18" i="28"/>
  <c r="T18" i="28"/>
  <c r="S18" i="28"/>
  <c r="U16" i="28"/>
  <c r="T16" i="28"/>
  <c r="S16" i="28"/>
  <c r="U15" i="28"/>
  <c r="T15" i="28"/>
  <c r="S15" i="28"/>
  <c r="U14" i="28"/>
  <c r="T14" i="28"/>
  <c r="S14" i="28"/>
  <c r="V14" i="28" s="1"/>
  <c r="U12" i="28"/>
  <c r="T12" i="28"/>
  <c r="S12" i="28"/>
  <c r="V12" i="28" s="1"/>
  <c r="U11" i="28"/>
  <c r="T11" i="28"/>
  <c r="S11" i="28"/>
  <c r="V11" i="28" s="1"/>
  <c r="U10" i="28"/>
  <c r="T10" i="28"/>
  <c r="S10" i="28"/>
  <c r="U9" i="28"/>
  <c r="T9" i="28"/>
  <c r="S9" i="28"/>
  <c r="U7" i="28"/>
  <c r="U6" i="28"/>
  <c r="T6" i="28"/>
  <c r="S6" i="28"/>
  <c r="V6" i="28" s="1"/>
  <c r="R7" i="24"/>
  <c r="P7" i="24"/>
  <c r="D48" i="30"/>
  <c r="P47" i="30"/>
  <c r="P25" i="30"/>
  <c r="P23" i="30"/>
  <c r="M23" i="30"/>
  <c r="P16" i="30"/>
  <c r="P15" i="30"/>
  <c r="P14" i="30"/>
  <c r="P6" i="30"/>
  <c r="O6" i="30"/>
  <c r="D7" i="30"/>
  <c r="F7" i="30"/>
  <c r="H7" i="30"/>
  <c r="J7" i="30"/>
  <c r="L7" i="30"/>
  <c r="N7" i="30"/>
  <c r="D8" i="30"/>
  <c r="F8" i="30"/>
  <c r="H8" i="30"/>
  <c r="J8" i="30"/>
  <c r="L8" i="30"/>
  <c r="L17" i="30" s="1"/>
  <c r="P9" i="30"/>
  <c r="P10" i="30"/>
  <c r="P11" i="30"/>
  <c r="P12" i="30"/>
  <c r="D13" i="30"/>
  <c r="F13" i="30"/>
  <c r="S13" i="28" s="1"/>
  <c r="H13" i="30"/>
  <c r="H17" i="30" s="1"/>
  <c r="J13" i="30"/>
  <c r="J17" i="30" s="1"/>
  <c r="L13" i="30"/>
  <c r="P18" i="30"/>
  <c r="P19" i="30"/>
  <c r="P20" i="30"/>
  <c r="I20" i="30" s="1"/>
  <c r="D21" i="30"/>
  <c r="F21" i="30"/>
  <c r="S21" i="28" s="1"/>
  <c r="H21" i="30"/>
  <c r="J21" i="30"/>
  <c r="L21" i="30"/>
  <c r="T21" i="28" s="1"/>
  <c r="P22" i="30"/>
  <c r="I23" i="30"/>
  <c r="P24" i="30"/>
  <c r="D26" i="30"/>
  <c r="S26" i="28" s="1"/>
  <c r="D42" i="30"/>
  <c r="F26" i="30"/>
  <c r="H26" i="30"/>
  <c r="H42" i="30" s="1"/>
  <c r="J26" i="30"/>
  <c r="L26" i="30"/>
  <c r="L42" i="30"/>
  <c r="P28" i="30"/>
  <c r="P29" i="30"/>
  <c r="P30" i="30"/>
  <c r="E30" i="30"/>
  <c r="P31" i="30"/>
  <c r="P32" i="30"/>
  <c r="E32" i="30" s="1"/>
  <c r="P33" i="30"/>
  <c r="P34" i="30"/>
  <c r="P37" i="30"/>
  <c r="G37" i="30" s="1"/>
  <c r="P38" i="30"/>
  <c r="P39" i="30"/>
  <c r="I39" i="30" s="1"/>
  <c r="P40" i="30"/>
  <c r="P41" i="30"/>
  <c r="G41" i="30" s="1"/>
  <c r="J42" i="30"/>
  <c r="P43" i="30"/>
  <c r="I43" i="30" s="1"/>
  <c r="P44" i="30"/>
  <c r="O44" i="30" s="1"/>
  <c r="P45" i="30"/>
  <c r="D46" i="30"/>
  <c r="F46" i="30"/>
  <c r="H46" i="30"/>
  <c r="J46" i="30"/>
  <c r="T46" i="28" s="1"/>
  <c r="L46" i="30"/>
  <c r="F48" i="30"/>
  <c r="H48" i="30"/>
  <c r="J48" i="30"/>
  <c r="T48" i="28" s="1"/>
  <c r="L48" i="30"/>
  <c r="L35" i="28"/>
  <c r="D37" i="28"/>
  <c r="D36" i="28"/>
  <c r="G36" i="28" s="1"/>
  <c r="D24" i="28"/>
  <c r="N24" i="28" s="1"/>
  <c r="D22" i="28"/>
  <c r="I22" i="28"/>
  <c r="D20" i="28"/>
  <c r="E20" i="28" s="1"/>
  <c r="L16" i="28"/>
  <c r="L14" i="28"/>
  <c r="L12" i="28"/>
  <c r="D12" i="28" s="1"/>
  <c r="L10" i="28"/>
  <c r="L9" i="28"/>
  <c r="L48" i="28"/>
  <c r="J48" i="28"/>
  <c r="H48" i="28"/>
  <c r="F48" i="28"/>
  <c r="C48" i="28"/>
  <c r="P47" i="28"/>
  <c r="C46" i="24" s="1"/>
  <c r="D47" i="28"/>
  <c r="J46" i="28"/>
  <c r="H46" i="28"/>
  <c r="F46" i="28"/>
  <c r="P46" i="28" s="1"/>
  <c r="C46" i="28"/>
  <c r="P45" i="28"/>
  <c r="D45" i="28"/>
  <c r="M45" i="28" s="1"/>
  <c r="P44" i="28"/>
  <c r="C44" i="30" s="1"/>
  <c r="D44" i="28"/>
  <c r="N44" i="28"/>
  <c r="Q44" i="28" s="1"/>
  <c r="P43" i="28"/>
  <c r="C43" i="30" s="1"/>
  <c r="P41" i="28"/>
  <c r="C41" i="30" s="1"/>
  <c r="Q41" i="30" s="1"/>
  <c r="D41" i="28"/>
  <c r="N41" i="28" s="1"/>
  <c r="O41" i="28" s="1"/>
  <c r="M41" i="28"/>
  <c r="P40" i="28"/>
  <c r="C39" i="24" s="1"/>
  <c r="D40" i="28"/>
  <c r="M40" i="28"/>
  <c r="P39" i="28"/>
  <c r="C39" i="30" s="1"/>
  <c r="D39" i="28"/>
  <c r="I39" i="28"/>
  <c r="P38" i="28"/>
  <c r="C38" i="30" s="1"/>
  <c r="Q38" i="30" s="1"/>
  <c r="D38" i="28"/>
  <c r="E38" i="28" s="1"/>
  <c r="P37" i="28"/>
  <c r="C37" i="30"/>
  <c r="Q37" i="30" s="1"/>
  <c r="P36" i="28"/>
  <c r="C36" i="30"/>
  <c r="C36" i="28"/>
  <c r="P35" i="28"/>
  <c r="D35" i="28"/>
  <c r="I35" i="28" s="1"/>
  <c r="N35" i="28"/>
  <c r="O35" i="28" s="1"/>
  <c r="P34" i="28"/>
  <c r="C34" i="30" s="1"/>
  <c r="Q34" i="30" s="1"/>
  <c r="D34" i="28"/>
  <c r="I34" i="28" s="1"/>
  <c r="P33" i="28"/>
  <c r="C33" i="30" s="1"/>
  <c r="Q33" i="30" s="1"/>
  <c r="D33" i="28"/>
  <c r="N33" i="28" s="1"/>
  <c r="O33" i="28" s="1"/>
  <c r="P32" i="28"/>
  <c r="C32" i="30"/>
  <c r="D32" i="28"/>
  <c r="N32" i="28" s="1"/>
  <c r="O32" i="28" s="1"/>
  <c r="P31" i="28"/>
  <c r="C31" i="30"/>
  <c r="Q31" i="30" s="1"/>
  <c r="D31" i="28"/>
  <c r="P30" i="28"/>
  <c r="C30" i="30" s="1"/>
  <c r="Q30" i="30" s="1"/>
  <c r="D30" i="28"/>
  <c r="P29" i="28"/>
  <c r="C28" i="24"/>
  <c r="D29" i="28"/>
  <c r="N29" i="28" s="1"/>
  <c r="P28" i="28"/>
  <c r="C28" i="30" s="1"/>
  <c r="Q28" i="30" s="1"/>
  <c r="D28" i="28"/>
  <c r="P27" i="28"/>
  <c r="C27" i="30" s="1"/>
  <c r="D27" i="28"/>
  <c r="M27" i="28"/>
  <c r="J26" i="28"/>
  <c r="J42" i="28" s="1"/>
  <c r="H26" i="28"/>
  <c r="H42" i="28" s="1"/>
  <c r="F26" i="28"/>
  <c r="F42" i="28" s="1"/>
  <c r="C26" i="28"/>
  <c r="C42" i="28" s="1"/>
  <c r="P25" i="28"/>
  <c r="C25" i="30" s="1"/>
  <c r="Q25" i="30" s="1"/>
  <c r="D25" i="28"/>
  <c r="K25" i="28" s="1"/>
  <c r="P24" i="28"/>
  <c r="C23" i="24" s="1"/>
  <c r="O23" i="24" s="1"/>
  <c r="C24" i="30"/>
  <c r="Q24" i="30" s="1"/>
  <c r="P23" i="28"/>
  <c r="C22" i="24"/>
  <c r="D23" i="28"/>
  <c r="N23" i="28"/>
  <c r="P22" i="28"/>
  <c r="C21" i="24" s="1"/>
  <c r="J21" i="28"/>
  <c r="H21" i="28"/>
  <c r="F21" i="28"/>
  <c r="P21" i="28" s="1"/>
  <c r="C21" i="28"/>
  <c r="P20" i="28"/>
  <c r="C20" i="30"/>
  <c r="P19" i="28"/>
  <c r="D19" i="28"/>
  <c r="K19" i="28" s="1"/>
  <c r="P18" i="28"/>
  <c r="C18" i="30" s="1"/>
  <c r="P16" i="28"/>
  <c r="D16" i="28"/>
  <c r="P15" i="28"/>
  <c r="C14" i="24" s="1"/>
  <c r="D15" i="28"/>
  <c r="P14" i="28"/>
  <c r="C14" i="30" s="1"/>
  <c r="D14" i="28"/>
  <c r="K14" i="28" s="1"/>
  <c r="J13" i="28"/>
  <c r="H13" i="28"/>
  <c r="F13" i="28"/>
  <c r="C13" i="28"/>
  <c r="P12" i="28"/>
  <c r="C12" i="30" s="1"/>
  <c r="Q12" i="30" s="1"/>
  <c r="I12" i="28"/>
  <c r="P11" i="28"/>
  <c r="C10" i="24"/>
  <c r="D11" i="28"/>
  <c r="P10" i="28"/>
  <c r="C10" i="30" s="1"/>
  <c r="Q10" i="30" s="1"/>
  <c r="P9" i="28"/>
  <c r="C9" i="30"/>
  <c r="Q9" i="30" s="1"/>
  <c r="J8" i="28"/>
  <c r="J17" i="28" s="1"/>
  <c r="H8" i="28"/>
  <c r="F8" i="28"/>
  <c r="C8" i="28"/>
  <c r="L7" i="28"/>
  <c r="J7" i="28"/>
  <c r="H7" i="28"/>
  <c r="F7" i="28"/>
  <c r="P7" i="28" s="1"/>
  <c r="C7" i="28"/>
  <c r="P6" i="28"/>
  <c r="C5" i="24"/>
  <c r="O5" i="24" s="1"/>
  <c r="D6" i="28"/>
  <c r="N6" i="28" s="1"/>
  <c r="N5" i="24"/>
  <c r="E5" i="24" s="1"/>
  <c r="T5" i="24"/>
  <c r="S5" i="24" s="1"/>
  <c r="D6" i="24"/>
  <c r="F6" i="24"/>
  <c r="H6" i="24"/>
  <c r="J6" i="24"/>
  <c r="L6" i="24"/>
  <c r="P6" i="24"/>
  <c r="R6" i="24"/>
  <c r="D7" i="24"/>
  <c r="F7" i="24"/>
  <c r="F16" i="24" s="1"/>
  <c r="H7" i="24"/>
  <c r="H16" i="24" s="1"/>
  <c r="J7" i="24"/>
  <c r="L7" i="24"/>
  <c r="N8" i="24"/>
  <c r="G8" i="24" s="1"/>
  <c r="T8" i="24"/>
  <c r="N9" i="24"/>
  <c r="I9" i="24" s="1"/>
  <c r="T9" i="24"/>
  <c r="Q9" i="24" s="1"/>
  <c r="N10" i="24"/>
  <c r="T10" i="24"/>
  <c r="N11" i="24"/>
  <c r="I11" i="24" s="1"/>
  <c r="T11" i="24"/>
  <c r="S11" i="24" s="1"/>
  <c r="Q11" i="24"/>
  <c r="D12" i="24"/>
  <c r="D16" i="24" s="1"/>
  <c r="F12" i="24"/>
  <c r="H12" i="24"/>
  <c r="J12" i="24"/>
  <c r="J16" i="24" s="1"/>
  <c r="L12" i="24"/>
  <c r="L16" i="24" s="1"/>
  <c r="P12" i="24"/>
  <c r="R12" i="24"/>
  <c r="N13" i="24"/>
  <c r="M13" i="24" s="1"/>
  <c r="T13" i="24"/>
  <c r="Q13" i="24" s="1"/>
  <c r="N14" i="24"/>
  <c r="T14" i="24"/>
  <c r="Q14" i="24" s="1"/>
  <c r="S14" i="24"/>
  <c r="N15" i="24"/>
  <c r="K15" i="24" s="1"/>
  <c r="T15" i="24"/>
  <c r="R16" i="24"/>
  <c r="N17" i="24"/>
  <c r="M17" i="24" s="1"/>
  <c r="T17" i="24"/>
  <c r="Q17" i="24" s="1"/>
  <c r="N18" i="24"/>
  <c r="T18" i="24"/>
  <c r="N19" i="24"/>
  <c r="I19" i="24" s="1"/>
  <c r="T19" i="24"/>
  <c r="S19" i="24" s="1"/>
  <c r="D20" i="24"/>
  <c r="F20" i="24"/>
  <c r="H20" i="24"/>
  <c r="J20" i="24"/>
  <c r="L20" i="24"/>
  <c r="P20" i="24"/>
  <c r="R20" i="24"/>
  <c r="N21" i="24"/>
  <c r="G21" i="24" s="1"/>
  <c r="T21" i="24"/>
  <c r="Q21" i="24" s="1"/>
  <c r="N22" i="24"/>
  <c r="K22" i="24"/>
  <c r="T22" i="24"/>
  <c r="N23" i="24"/>
  <c r="I23" i="24" s="1"/>
  <c r="E23" i="24"/>
  <c r="T23" i="24"/>
  <c r="N24" i="24"/>
  <c r="T24" i="24"/>
  <c r="Q24" i="24" s="1"/>
  <c r="D25" i="24"/>
  <c r="D41" i="24" s="1"/>
  <c r="F25" i="24"/>
  <c r="F41" i="24" s="1"/>
  <c r="H25" i="24"/>
  <c r="H41" i="24" s="1"/>
  <c r="J25" i="24"/>
  <c r="J41" i="24" s="1"/>
  <c r="L25" i="24"/>
  <c r="L41" i="24" s="1"/>
  <c r="P25" i="24"/>
  <c r="P41" i="24" s="1"/>
  <c r="R25" i="24"/>
  <c r="R41" i="24" s="1"/>
  <c r="N26" i="24"/>
  <c r="T26" i="24"/>
  <c r="Q26" i="24" s="1"/>
  <c r="N27" i="24"/>
  <c r="M27" i="24" s="1"/>
  <c r="T27" i="24"/>
  <c r="N28" i="24"/>
  <c r="T28" i="24"/>
  <c r="S28" i="24" s="1"/>
  <c r="N29" i="24"/>
  <c r="T29" i="24"/>
  <c r="S29" i="24" s="1"/>
  <c r="N30" i="24"/>
  <c r="Q30" i="24"/>
  <c r="T30" i="24"/>
  <c r="S30" i="24" s="1"/>
  <c r="N31" i="24"/>
  <c r="I31" i="24" s="1"/>
  <c r="T31" i="24"/>
  <c r="S31" i="24" s="1"/>
  <c r="N32" i="24"/>
  <c r="I32" i="24" s="1"/>
  <c r="T32" i="24"/>
  <c r="N33" i="24"/>
  <c r="T33" i="24"/>
  <c r="N34" i="24"/>
  <c r="I34" i="24" s="1"/>
  <c r="T34" i="24"/>
  <c r="Q34" i="24" s="1"/>
  <c r="N35" i="24"/>
  <c r="T35" i="24"/>
  <c r="N36" i="24"/>
  <c r="I36" i="24" s="1"/>
  <c r="T36" i="24"/>
  <c r="N37" i="24"/>
  <c r="T37" i="24"/>
  <c r="N38" i="24"/>
  <c r="E38" i="24" s="1"/>
  <c r="T38" i="24"/>
  <c r="Q38" i="24" s="1"/>
  <c r="N39" i="24"/>
  <c r="M39" i="24" s="1"/>
  <c r="T39" i="24"/>
  <c r="N40" i="24"/>
  <c r="T40" i="24"/>
  <c r="N42" i="24"/>
  <c r="K42" i="24" s="1"/>
  <c r="T42" i="24"/>
  <c r="Q42" i="24" s="1"/>
  <c r="N43" i="24"/>
  <c r="E43" i="24" s="1"/>
  <c r="T43" i="24"/>
  <c r="S43" i="24" s="1"/>
  <c r="N44" i="24"/>
  <c r="G44" i="24" s="1"/>
  <c r="T44" i="24"/>
  <c r="S44" i="24" s="1"/>
  <c r="D45" i="24"/>
  <c r="F45" i="24"/>
  <c r="H45" i="24"/>
  <c r="J45" i="24"/>
  <c r="L45" i="24"/>
  <c r="P45" i="24"/>
  <c r="R45" i="24"/>
  <c r="N46" i="24"/>
  <c r="T46" i="24"/>
  <c r="S46" i="24" s="1"/>
  <c r="D47" i="24"/>
  <c r="F47" i="24"/>
  <c r="H47" i="24"/>
  <c r="J47" i="24"/>
  <c r="L47" i="24"/>
  <c r="P47" i="24"/>
  <c r="R47" i="24"/>
  <c r="M44" i="24"/>
  <c r="K44" i="24"/>
  <c r="I44" i="24"/>
  <c r="S42" i="24"/>
  <c r="M42" i="24"/>
  <c r="I42" i="24"/>
  <c r="G42" i="24"/>
  <c r="E42" i="24"/>
  <c r="K39" i="24"/>
  <c r="I39" i="24"/>
  <c r="G39" i="24"/>
  <c r="Q37" i="24"/>
  <c r="M37" i="24"/>
  <c r="I37" i="24"/>
  <c r="E37" i="24"/>
  <c r="S36" i="24"/>
  <c r="Q36" i="24"/>
  <c r="I35" i="24"/>
  <c r="G35" i="24"/>
  <c r="E35" i="24"/>
  <c r="G31" i="24"/>
  <c r="M31" i="24"/>
  <c r="K31" i="24"/>
  <c r="E31" i="24"/>
  <c r="M30" i="24"/>
  <c r="K30" i="24"/>
  <c r="Q29" i="24"/>
  <c r="E29" i="24"/>
  <c r="I29" i="24"/>
  <c r="E26" i="24"/>
  <c r="S24" i="24"/>
  <c r="M23" i="24"/>
  <c r="K23" i="24"/>
  <c r="G23" i="24"/>
  <c r="I22" i="24"/>
  <c r="S21" i="24"/>
  <c r="K21" i="24"/>
  <c r="G18" i="24"/>
  <c r="E18" i="24"/>
  <c r="M18" i="24"/>
  <c r="M14" i="24"/>
  <c r="K14" i="24"/>
  <c r="I14" i="24"/>
  <c r="G14" i="24"/>
  <c r="E14" i="24"/>
  <c r="T12" i="24"/>
  <c r="Q12" i="24" s="1"/>
  <c r="S9" i="24"/>
  <c r="Q5" i="24"/>
  <c r="T6" i="24"/>
  <c r="S6" i="24" s="1"/>
  <c r="G9" i="24"/>
  <c r="E9" i="24"/>
  <c r="K9" i="24"/>
  <c r="M9" i="24"/>
  <c r="Q40" i="24"/>
  <c r="S40" i="24"/>
  <c r="G26" i="24"/>
  <c r="M26" i="24"/>
  <c r="M24" i="24"/>
  <c r="I24" i="24"/>
  <c r="K24" i="24"/>
  <c r="S32" i="24"/>
  <c r="Q32" i="24"/>
  <c r="S39" i="24"/>
  <c r="S15" i="24"/>
  <c r="T47" i="24"/>
  <c r="S37" i="24"/>
  <c r="S17" i="24"/>
  <c r="K29" i="24"/>
  <c r="Q39" i="24"/>
  <c r="E39" i="24"/>
  <c r="E21" i="24"/>
  <c r="M21" i="24"/>
  <c r="I21" i="24"/>
  <c r="Q15" i="24"/>
  <c r="Q47" i="24"/>
  <c r="I27" i="28"/>
  <c r="L26" i="28"/>
  <c r="L42" i="28" s="1"/>
  <c r="D43" i="28"/>
  <c r="L46" i="28"/>
  <c r="E35" i="28"/>
  <c r="I32" i="28"/>
  <c r="E27" i="28"/>
  <c r="M24" i="28"/>
  <c r="G24" i="28"/>
  <c r="O24" i="28"/>
  <c r="N22" i="28"/>
  <c r="O22" i="28" s="1"/>
  <c r="L21" i="28"/>
  <c r="D18" i="28"/>
  <c r="K18" i="28" s="1"/>
  <c r="L13" i="28"/>
  <c r="E12" i="28"/>
  <c r="D9" i="28"/>
  <c r="I16" i="28"/>
  <c r="N16" i="28"/>
  <c r="O16" i="28" s="1"/>
  <c r="G16" i="28"/>
  <c r="M16" i="28"/>
  <c r="E16" i="28"/>
  <c r="G14" i="28"/>
  <c r="K16" i="28"/>
  <c r="I38" i="28"/>
  <c r="G40" i="28"/>
  <c r="N47" i="28"/>
  <c r="O47" i="28" s="1"/>
  <c r="N36" i="28"/>
  <c r="O36" i="28" s="1"/>
  <c r="E36" i="28"/>
  <c r="I14" i="28"/>
  <c r="N14" i="28"/>
  <c r="O14" i="28" s="1"/>
  <c r="M14" i="28"/>
  <c r="E14" i="28"/>
  <c r="P8" i="28"/>
  <c r="I25" i="28"/>
  <c r="N25" i="28"/>
  <c r="O25" i="28" s="1"/>
  <c r="G25" i="28"/>
  <c r="M25" i="28"/>
  <c r="E25" i="28"/>
  <c r="G12" i="28"/>
  <c r="I24" i="28"/>
  <c r="K27" i="28"/>
  <c r="G28" i="28"/>
  <c r="G32" i="28"/>
  <c r="K24" i="28"/>
  <c r="M35" i="28"/>
  <c r="K39" i="28"/>
  <c r="I45" i="28"/>
  <c r="E24" i="28"/>
  <c r="G27" i="28"/>
  <c r="G31" i="28"/>
  <c r="G35" i="28"/>
  <c r="E39" i="28"/>
  <c r="K43" i="28"/>
  <c r="Q22" i="28"/>
  <c r="I9" i="28"/>
  <c r="G9" i="28"/>
  <c r="I41" i="28"/>
  <c r="G41" i="28"/>
  <c r="N40" i="28"/>
  <c r="O40" i="28" s="1"/>
  <c r="K40" i="28"/>
  <c r="E40" i="28"/>
  <c r="I40" i="28"/>
  <c r="N39" i="28"/>
  <c r="O39" i="28" s="1"/>
  <c r="G39" i="28"/>
  <c r="M39" i="28"/>
  <c r="N37" i="28"/>
  <c r="G37" i="28"/>
  <c r="K37" i="28"/>
  <c r="M31" i="28"/>
  <c r="I31" i="28"/>
  <c r="E28" i="28"/>
  <c r="G19" i="28"/>
  <c r="E19" i="28"/>
  <c r="I19" i="28"/>
  <c r="N19" i="28"/>
  <c r="O19" i="28" s="1"/>
  <c r="M19" i="28"/>
  <c r="E18" i="28"/>
  <c r="G18" i="28"/>
  <c r="M18" i="28"/>
  <c r="I18" i="28"/>
  <c r="D21" i="28"/>
  <c r="N21" i="28" s="1"/>
  <c r="O21" i="28" s="1"/>
  <c r="N18" i="28"/>
  <c r="O18" i="28" s="1"/>
  <c r="K11" i="28"/>
  <c r="I11" i="28"/>
  <c r="F17" i="28"/>
  <c r="M11" i="28"/>
  <c r="G6" i="28"/>
  <c r="G33" i="28"/>
  <c r="K33" i="28"/>
  <c r="M33" i="28"/>
  <c r="E33" i="28"/>
  <c r="I33" i="28"/>
  <c r="K32" i="28"/>
  <c r="Q32" i="28"/>
  <c r="E32" i="28"/>
  <c r="M32" i="28"/>
  <c r="E29" i="28"/>
  <c r="N27" i="28"/>
  <c r="O27" i="28" s="1"/>
  <c r="G22" i="28"/>
  <c r="E22" i="28"/>
  <c r="K22" i="28"/>
  <c r="M22" i="28"/>
  <c r="N15" i="28"/>
  <c r="O15" i="28"/>
  <c r="E15" i="28"/>
  <c r="Q40" i="28"/>
  <c r="Q18" i="28"/>
  <c r="I40" i="30"/>
  <c r="E40" i="30"/>
  <c r="O40" i="30"/>
  <c r="P36" i="30"/>
  <c r="O36" i="30" s="1"/>
  <c r="P35" i="30"/>
  <c r="K35" i="30" s="1"/>
  <c r="O30" i="30"/>
  <c r="N26" i="30"/>
  <c r="N42" i="30"/>
  <c r="U42" i="28" s="1"/>
  <c r="P27" i="30"/>
  <c r="O23" i="30"/>
  <c r="M20" i="30"/>
  <c r="N21" i="30"/>
  <c r="U21" i="28" s="1"/>
  <c r="D17" i="30"/>
  <c r="N8" i="30"/>
  <c r="E6" i="30"/>
  <c r="N48" i="30"/>
  <c r="U48" i="28" s="1"/>
  <c r="G39" i="30"/>
  <c r="O33" i="30"/>
  <c r="E33" i="30"/>
  <c r="G33" i="30"/>
  <c r="I33" i="30"/>
  <c r="K33" i="30"/>
  <c r="M33" i="30"/>
  <c r="G44" i="30"/>
  <c r="E31" i="30"/>
  <c r="G31" i="30"/>
  <c r="I31" i="30"/>
  <c r="K31" i="30"/>
  <c r="M31" i="30"/>
  <c r="O31" i="30"/>
  <c r="O47" i="30"/>
  <c r="E41" i="30"/>
  <c r="M41" i="30"/>
  <c r="E11" i="30"/>
  <c r="G11" i="30"/>
  <c r="I11" i="30"/>
  <c r="K11" i="30"/>
  <c r="M11" i="30"/>
  <c r="O25" i="30"/>
  <c r="E14" i="30"/>
  <c r="G14" i="30"/>
  <c r="I14" i="30"/>
  <c r="K14" i="30"/>
  <c r="M14" i="30"/>
  <c r="N46" i="30"/>
  <c r="O39" i="30"/>
  <c r="K23" i="30"/>
  <c r="K20" i="30"/>
  <c r="O14" i="30"/>
  <c r="O11" i="30"/>
  <c r="M40" i="30"/>
  <c r="G35" i="30"/>
  <c r="K43" i="30"/>
  <c r="K40" i="30"/>
  <c r="G23" i="30"/>
  <c r="G20" i="30"/>
  <c r="N13" i="30"/>
  <c r="U13" i="28" s="1"/>
  <c r="M30" i="30"/>
  <c r="E23" i="30"/>
  <c r="E20" i="30"/>
  <c r="G43" i="30"/>
  <c r="G40" i="30"/>
  <c r="O34" i="30"/>
  <c r="K30" i="30"/>
  <c r="O27" i="30"/>
  <c r="I30" i="30"/>
  <c r="O20" i="30"/>
  <c r="O19" i="30"/>
  <c r="M35" i="30"/>
  <c r="G30" i="30"/>
  <c r="O18" i="30"/>
  <c r="O15" i="30"/>
  <c r="E35" i="30"/>
  <c r="I35" i="30"/>
  <c r="O35" i="30"/>
  <c r="K29" i="30"/>
  <c r="E38" i="30"/>
  <c r="K24" i="30"/>
  <c r="M24" i="30"/>
  <c r="E24" i="30"/>
  <c r="G24" i="30"/>
  <c r="I24" i="30"/>
  <c r="E10" i="30"/>
  <c r="G10" i="30"/>
  <c r="I10" i="30"/>
  <c r="K10" i="30"/>
  <c r="M10" i="30"/>
  <c r="O10" i="30"/>
  <c r="G32" i="30"/>
  <c r="M32" i="30"/>
  <c r="K27" i="30"/>
  <c r="E27" i="30"/>
  <c r="I27" i="30"/>
  <c r="I25" i="30"/>
  <c r="K25" i="30"/>
  <c r="M25" i="30"/>
  <c r="E25" i="30"/>
  <c r="G25" i="30"/>
  <c r="O24" i="30"/>
  <c r="M34" i="30"/>
  <c r="E34" i="30"/>
  <c r="G34" i="30"/>
  <c r="I34" i="30"/>
  <c r="K34" i="30"/>
  <c r="I12" i="30"/>
  <c r="K12" i="30"/>
  <c r="G45" i="30"/>
  <c r="I28" i="30"/>
  <c r="K28" i="30"/>
  <c r="M28" i="30"/>
  <c r="E28" i="30"/>
  <c r="G28" i="30"/>
  <c r="O28" i="30"/>
  <c r="I22" i="30"/>
  <c r="E15" i="30"/>
  <c r="G15" i="30"/>
  <c r="I15" i="30"/>
  <c r="K15" i="30"/>
  <c r="M15" i="30"/>
  <c r="E16" i="30"/>
  <c r="G16" i="30"/>
  <c r="M37" i="30"/>
  <c r="E19" i="30"/>
  <c r="G19" i="30"/>
  <c r="M19" i="30"/>
  <c r="P8" i="30"/>
  <c r="Q27" i="28"/>
  <c r="M8" i="30"/>
  <c r="E11" i="24"/>
  <c r="I44" i="28"/>
  <c r="E45" i="28"/>
  <c r="N45" i="28"/>
  <c r="C8" i="24"/>
  <c r="C9" i="24"/>
  <c r="O9" i="24" s="1"/>
  <c r="C17" i="24"/>
  <c r="U17" i="24" s="1"/>
  <c r="C26" i="24"/>
  <c r="O26" i="24" s="1"/>
  <c r="C35" i="24"/>
  <c r="U35" i="24" s="1"/>
  <c r="C42" i="24"/>
  <c r="C11" i="30"/>
  <c r="Q11" i="30" s="1"/>
  <c r="C23" i="30"/>
  <c r="Q23" i="30" s="1"/>
  <c r="C29" i="30"/>
  <c r="C47" i="30"/>
  <c r="E27" i="24"/>
  <c r="M11" i="24"/>
  <c r="M12" i="28"/>
  <c r="G45" i="28"/>
  <c r="C19" i="24"/>
  <c r="C24" i="24"/>
  <c r="O24" i="24" s="1"/>
  <c r="C30" i="24"/>
  <c r="U30" i="24" s="1"/>
  <c r="C31" i="24"/>
  <c r="C44" i="24"/>
  <c r="C6" i="30"/>
  <c r="Q6" i="30" s="1"/>
  <c r="C15" i="30"/>
  <c r="Q15" i="30" s="1"/>
  <c r="C22" i="30"/>
  <c r="C45" i="30"/>
  <c r="K11" i="24"/>
  <c r="K28" i="28"/>
  <c r="K45" i="28"/>
  <c r="C11" i="24"/>
  <c r="O11" i="24" s="1"/>
  <c r="C15" i="24"/>
  <c r="U15" i="24" s="1"/>
  <c r="C29" i="24"/>
  <c r="U29" i="24" s="1"/>
  <c r="C40" i="24"/>
  <c r="C43" i="24"/>
  <c r="G11" i="24"/>
  <c r="C36" i="24"/>
  <c r="U36" i="24" s="1"/>
  <c r="O29" i="24"/>
  <c r="C48" i="30"/>
  <c r="O31" i="24"/>
  <c r="S47" i="24" l="1"/>
  <c r="U46" i="24"/>
  <c r="Q46" i="24"/>
  <c r="O40" i="24"/>
  <c r="E34" i="24"/>
  <c r="M39" i="30"/>
  <c r="E39" i="30"/>
  <c r="Q39" i="30"/>
  <c r="E43" i="30"/>
  <c r="K39" i="30"/>
  <c r="L49" i="30"/>
  <c r="Q43" i="30"/>
  <c r="M43" i="30"/>
  <c r="O43" i="30"/>
  <c r="H49" i="30"/>
  <c r="K37" i="30"/>
  <c r="K41" i="30"/>
  <c r="O41" i="30"/>
  <c r="M44" i="30"/>
  <c r="Q44" i="30"/>
  <c r="S46" i="28"/>
  <c r="O37" i="30"/>
  <c r="I37" i="30"/>
  <c r="I41" i="30"/>
  <c r="K44" i="30"/>
  <c r="E44" i="30"/>
  <c r="E37" i="30"/>
  <c r="I44" i="30"/>
  <c r="E44" i="24"/>
  <c r="E33" i="24"/>
  <c r="K33" i="24"/>
  <c r="E34" i="28"/>
  <c r="M34" i="28"/>
  <c r="N34" i="28"/>
  <c r="Q34" i="28" s="1"/>
  <c r="K34" i="28"/>
  <c r="G34" i="28"/>
  <c r="C33" i="24"/>
  <c r="E36" i="30"/>
  <c r="K36" i="30"/>
  <c r="Q37" i="28"/>
  <c r="O37" i="28"/>
  <c r="C18" i="24"/>
  <c r="Q19" i="28"/>
  <c r="O23" i="28"/>
  <c r="Q23" i="28"/>
  <c r="K30" i="28"/>
  <c r="I30" i="28"/>
  <c r="E18" i="30"/>
  <c r="K18" i="30"/>
  <c r="Q18" i="30"/>
  <c r="M18" i="30"/>
  <c r="C19" i="30"/>
  <c r="Q19" i="30" s="1"/>
  <c r="C27" i="24"/>
  <c r="O27" i="24" s="1"/>
  <c r="I18" i="30"/>
  <c r="M9" i="28"/>
  <c r="N9" i="28"/>
  <c r="O9" i="28" s="1"/>
  <c r="E9" i="28"/>
  <c r="M43" i="24"/>
  <c r="G43" i="24"/>
  <c r="K43" i="24"/>
  <c r="I43" i="24"/>
  <c r="M38" i="24"/>
  <c r="K38" i="24"/>
  <c r="I38" i="24"/>
  <c r="G38" i="24"/>
  <c r="G36" i="24"/>
  <c r="K36" i="24"/>
  <c r="C16" i="30"/>
  <c r="Q16" i="30" s="1"/>
  <c r="Q16" i="28"/>
  <c r="I23" i="28"/>
  <c r="K23" i="28"/>
  <c r="G23" i="28"/>
  <c r="K44" i="28"/>
  <c r="E44" i="28"/>
  <c r="M44" i="28"/>
  <c r="G44" i="28"/>
  <c r="J49" i="30"/>
  <c r="O45" i="30"/>
  <c r="I45" i="30"/>
  <c r="P46" i="30"/>
  <c r="M45" i="30"/>
  <c r="K45" i="30"/>
  <c r="I38" i="30"/>
  <c r="K38" i="30"/>
  <c r="O38" i="30"/>
  <c r="M29" i="30"/>
  <c r="O29" i="30"/>
  <c r="G29" i="30"/>
  <c r="E29" i="30"/>
  <c r="G9" i="30"/>
  <c r="E9" i="30"/>
  <c r="I9" i="30"/>
  <c r="G8" i="30"/>
  <c r="F17" i="30"/>
  <c r="T7" i="28"/>
  <c r="I16" i="30"/>
  <c r="O16" i="30"/>
  <c r="K16" i="30"/>
  <c r="P13" i="30"/>
  <c r="E47" i="30"/>
  <c r="I47" i="30"/>
  <c r="M47" i="30"/>
  <c r="G47" i="30"/>
  <c r="P48" i="30"/>
  <c r="I48" i="30" s="1"/>
  <c r="S8" i="28"/>
  <c r="V8" i="28" s="1"/>
  <c r="T42" i="28"/>
  <c r="Q45" i="30"/>
  <c r="U44" i="24"/>
  <c r="Q47" i="30"/>
  <c r="O13" i="30"/>
  <c r="G18" i="30"/>
  <c r="O32" i="30"/>
  <c r="E45" i="30"/>
  <c r="M38" i="30"/>
  <c r="I29" i="30"/>
  <c r="M9" i="30"/>
  <c r="M27" i="30"/>
  <c r="Q27" i="30"/>
  <c r="P26" i="30"/>
  <c r="G27" i="30"/>
  <c r="Q33" i="28"/>
  <c r="M23" i="28"/>
  <c r="K35" i="28"/>
  <c r="Q24" i="28"/>
  <c r="Q44" i="24"/>
  <c r="S35" i="24"/>
  <c r="Q35" i="24"/>
  <c r="Q33" i="24"/>
  <c r="S33" i="24"/>
  <c r="E30" i="24"/>
  <c r="I30" i="24"/>
  <c r="G30" i="24"/>
  <c r="G28" i="24"/>
  <c r="I28" i="24"/>
  <c r="M28" i="24"/>
  <c r="E28" i="24"/>
  <c r="K28" i="24"/>
  <c r="P13" i="28"/>
  <c r="K15" i="28"/>
  <c r="I15" i="28"/>
  <c r="M15" i="28"/>
  <c r="D13" i="28"/>
  <c r="M13" i="28" s="1"/>
  <c r="G15" i="28"/>
  <c r="N31" i="28"/>
  <c r="O31" i="28" s="1"/>
  <c r="K31" i="28"/>
  <c r="E31" i="28"/>
  <c r="Q32" i="30"/>
  <c r="K48" i="28"/>
  <c r="K12" i="28"/>
  <c r="N12" i="28"/>
  <c r="M37" i="28"/>
  <c r="I37" i="28"/>
  <c r="E37" i="28"/>
  <c r="T17" i="28"/>
  <c r="E12" i="30"/>
  <c r="M12" i="30"/>
  <c r="G12" i="30"/>
  <c r="O12" i="30"/>
  <c r="E8" i="30"/>
  <c r="P7" i="30"/>
  <c r="K6" i="30"/>
  <c r="I6" i="30"/>
  <c r="G6" i="30"/>
  <c r="M6" i="30"/>
  <c r="D49" i="30"/>
  <c r="S48" i="28"/>
  <c r="T13" i="28"/>
  <c r="V13" i="28" s="1"/>
  <c r="V15" i="28"/>
  <c r="T26" i="28"/>
  <c r="I27" i="24"/>
  <c r="G27" i="24"/>
  <c r="N25" i="24"/>
  <c r="G25" i="24" s="1"/>
  <c r="O10" i="24"/>
  <c r="G10" i="24"/>
  <c r="Q36" i="30"/>
  <c r="G38" i="28"/>
  <c r="M38" i="28"/>
  <c r="K38" i="28"/>
  <c r="O22" i="30"/>
  <c r="E22" i="30"/>
  <c r="M22" i="30"/>
  <c r="G22" i="30"/>
  <c r="G21" i="30"/>
  <c r="K27" i="24"/>
  <c r="I36" i="30"/>
  <c r="P17" i="30"/>
  <c r="K17" i="30" s="1"/>
  <c r="K8" i="30"/>
  <c r="U46" i="28"/>
  <c r="O8" i="30"/>
  <c r="U8" i="28"/>
  <c r="M21" i="28"/>
  <c r="G46" i="24"/>
  <c r="M46" i="24"/>
  <c r="E46" i="24"/>
  <c r="K46" i="24"/>
  <c r="N47" i="24"/>
  <c r="I47" i="24" s="1"/>
  <c r="M40" i="24"/>
  <c r="K40" i="24"/>
  <c r="I40" i="24"/>
  <c r="E40" i="24"/>
  <c r="G34" i="24"/>
  <c r="M34" i="24"/>
  <c r="K34" i="24"/>
  <c r="G22" i="24"/>
  <c r="E22" i="24"/>
  <c r="Q18" i="24"/>
  <c r="S18" i="24"/>
  <c r="E41" i="28"/>
  <c r="K41" i="28"/>
  <c r="K47" i="28"/>
  <c r="D48" i="28"/>
  <c r="M47" i="28"/>
  <c r="I47" i="28"/>
  <c r="E47" i="28"/>
  <c r="I32" i="30"/>
  <c r="K32" i="30"/>
  <c r="V26" i="28"/>
  <c r="Q22" i="30"/>
  <c r="C32" i="24"/>
  <c r="U32" i="24" s="1"/>
  <c r="O43" i="24"/>
  <c r="C38" i="24"/>
  <c r="U38" i="24" s="1"/>
  <c r="Q29" i="30"/>
  <c r="G36" i="30"/>
  <c r="I8" i="30"/>
  <c r="P21" i="30"/>
  <c r="M16" i="30"/>
  <c r="K22" i="30"/>
  <c r="N17" i="30"/>
  <c r="N49" i="30" s="1"/>
  <c r="G38" i="30"/>
  <c r="K9" i="30"/>
  <c r="M36" i="30"/>
  <c r="O9" i="30"/>
  <c r="K47" i="30"/>
  <c r="K9" i="28"/>
  <c r="G47" i="28"/>
  <c r="N38" i="28"/>
  <c r="O38" i="28" s="1"/>
  <c r="E23" i="28"/>
  <c r="Q28" i="24"/>
  <c r="I46" i="24"/>
  <c r="M22" i="24"/>
  <c r="N45" i="24"/>
  <c r="K45" i="24" s="1"/>
  <c r="Q8" i="24"/>
  <c r="S8" i="24"/>
  <c r="Q6" i="24"/>
  <c r="N11" i="28"/>
  <c r="Q11" i="28" s="1"/>
  <c r="E11" i="28"/>
  <c r="G11" i="28"/>
  <c r="M28" i="28"/>
  <c r="I28" i="28"/>
  <c r="N28" i="28"/>
  <c r="O28" i="28" s="1"/>
  <c r="F42" i="30"/>
  <c r="I19" i="30"/>
  <c r="K19" i="30"/>
  <c r="D46" i="28"/>
  <c r="G37" i="24"/>
  <c r="K37" i="24"/>
  <c r="K35" i="24"/>
  <c r="M35" i="24"/>
  <c r="G33" i="24"/>
  <c r="I33" i="24"/>
  <c r="M33" i="24"/>
  <c r="Q27" i="24"/>
  <c r="S27" i="24"/>
  <c r="K26" i="24"/>
  <c r="I26" i="24"/>
  <c r="I18" i="24"/>
  <c r="K18" i="24"/>
  <c r="C17" i="28"/>
  <c r="C49" i="28" s="1"/>
  <c r="K21" i="28"/>
  <c r="O22" i="24"/>
  <c r="C35" i="30"/>
  <c r="Q35" i="30" s="1"/>
  <c r="Q35" i="28"/>
  <c r="E48" i="28"/>
  <c r="T8" i="28"/>
  <c r="V10" i="28"/>
  <c r="G29" i="24"/>
  <c r="M29" i="24"/>
  <c r="E24" i="24"/>
  <c r="G24" i="24"/>
  <c r="Q22" i="24"/>
  <c r="S22" i="24"/>
  <c r="P26" i="28"/>
  <c r="U28" i="24"/>
  <c r="S7" i="28"/>
  <c r="V7" i="28" s="1"/>
  <c r="V9" i="28"/>
  <c r="V16" i="28"/>
  <c r="V22" i="28"/>
  <c r="V30" i="28"/>
  <c r="V34" i="28"/>
  <c r="V38" i="28"/>
  <c r="L48" i="24"/>
  <c r="H17" i="28"/>
  <c r="P17" i="28" s="1"/>
  <c r="P49" i="28" s="1"/>
  <c r="K13" i="28"/>
  <c r="U14" i="24"/>
  <c r="U39" i="24"/>
  <c r="P48" i="28"/>
  <c r="Q48" i="28" s="1"/>
  <c r="L8" i="28"/>
  <c r="V19" i="28"/>
  <c r="V23" i="28"/>
  <c r="V27" i="28"/>
  <c r="V31" i="28"/>
  <c r="V35" i="28"/>
  <c r="V39" i="28"/>
  <c r="V43" i="28"/>
  <c r="V47" i="28"/>
  <c r="P42" i="28"/>
  <c r="H49" i="28"/>
  <c r="L17" i="28"/>
  <c r="O45" i="28"/>
  <c r="Q45" i="28"/>
  <c r="K46" i="28"/>
  <c r="E46" i="28"/>
  <c r="G46" i="28"/>
  <c r="N46" i="28"/>
  <c r="O46" i="28" s="1"/>
  <c r="M46" i="28"/>
  <c r="I46" i="28"/>
  <c r="O6" i="28"/>
  <c r="Q6" i="28"/>
  <c r="J49" i="28"/>
  <c r="Q21" i="28"/>
  <c r="F49" i="28"/>
  <c r="O42" i="24"/>
  <c r="U42" i="24"/>
  <c r="O11" i="28"/>
  <c r="Q14" i="30"/>
  <c r="O29" i="28"/>
  <c r="Q29" i="28"/>
  <c r="C13" i="24"/>
  <c r="E21" i="28"/>
  <c r="N13" i="28"/>
  <c r="O13" i="28" s="1"/>
  <c r="D26" i="28"/>
  <c r="G26" i="28" s="1"/>
  <c r="Q36" i="28"/>
  <c r="I6" i="28"/>
  <c r="E6" i="28"/>
  <c r="D7" i="28"/>
  <c r="Q41" i="28"/>
  <c r="Q25" i="28"/>
  <c r="N48" i="28"/>
  <c r="O48" i="28" s="1"/>
  <c r="N43" i="28"/>
  <c r="I43" i="28"/>
  <c r="G20" i="28"/>
  <c r="K29" i="28"/>
  <c r="Q47" i="28"/>
  <c r="M36" i="28"/>
  <c r="I36" i="28"/>
  <c r="M20" i="28"/>
  <c r="N20" i="28"/>
  <c r="E30" i="28"/>
  <c r="V18" i="28"/>
  <c r="C40" i="30"/>
  <c r="Q40" i="30" s="1"/>
  <c r="I21" i="28"/>
  <c r="U18" i="24"/>
  <c r="G21" i="28"/>
  <c r="G13" i="28"/>
  <c r="M29" i="28"/>
  <c r="K6" i="28"/>
  <c r="M6" i="28"/>
  <c r="N30" i="28"/>
  <c r="Q39" i="28"/>
  <c r="O44" i="28"/>
  <c r="Q9" i="28"/>
  <c r="Q38" i="28"/>
  <c r="E43" i="28"/>
  <c r="G29" i="28"/>
  <c r="K20" i="28"/>
  <c r="K36" i="28"/>
  <c r="I20" i="28"/>
  <c r="M30" i="28"/>
  <c r="V21" i="28"/>
  <c r="V25" i="28"/>
  <c r="V29" i="28"/>
  <c r="V33" i="28"/>
  <c r="V37" i="28"/>
  <c r="V41" i="28"/>
  <c r="V45" i="28"/>
  <c r="C37" i="24"/>
  <c r="C34" i="24"/>
  <c r="O34" i="24" s="1"/>
  <c r="E13" i="28"/>
  <c r="Q15" i="28"/>
  <c r="I29" i="28"/>
  <c r="G30" i="28"/>
  <c r="Q31" i="28"/>
  <c r="M43" i="28"/>
  <c r="G43" i="28"/>
  <c r="Q14" i="28"/>
  <c r="D10" i="28"/>
  <c r="M10" i="28" s="1"/>
  <c r="V20" i="28"/>
  <c r="V24" i="28"/>
  <c r="V28" i="28"/>
  <c r="V32" i="28"/>
  <c r="V36" i="28"/>
  <c r="V40" i="28"/>
  <c r="V44" i="28"/>
  <c r="V48" i="28"/>
  <c r="O44" i="24"/>
  <c r="U24" i="24"/>
  <c r="O35" i="24"/>
  <c r="O38" i="24"/>
  <c r="O30" i="24"/>
  <c r="C7" i="24"/>
  <c r="U9" i="24"/>
  <c r="C21" i="30"/>
  <c r="Q21" i="30" s="1"/>
  <c r="C46" i="30"/>
  <c r="C6" i="24"/>
  <c r="U6" i="24" s="1"/>
  <c r="U5" i="24"/>
  <c r="C45" i="24"/>
  <c r="U8" i="24"/>
  <c r="O46" i="24"/>
  <c r="C7" i="30"/>
  <c r="Q7" i="30" s="1"/>
  <c r="C26" i="30"/>
  <c r="Q20" i="30"/>
  <c r="C47" i="24"/>
  <c r="O39" i="24"/>
  <c r="C12" i="24"/>
  <c r="C16" i="24" s="1"/>
  <c r="U40" i="24"/>
  <c r="C25" i="24"/>
  <c r="C41" i="24" s="1"/>
  <c r="U23" i="24"/>
  <c r="O14" i="24"/>
  <c r="C8" i="30"/>
  <c r="U10" i="24"/>
  <c r="E45" i="24"/>
  <c r="M45" i="24"/>
  <c r="G40" i="24"/>
  <c r="E36" i="24"/>
  <c r="M36" i="24"/>
  <c r="O36" i="24"/>
  <c r="M32" i="24"/>
  <c r="G32" i="24"/>
  <c r="E32" i="24"/>
  <c r="K32" i="24"/>
  <c r="O28" i="24"/>
  <c r="I25" i="24"/>
  <c r="M25" i="24"/>
  <c r="E25" i="24"/>
  <c r="K25" i="24"/>
  <c r="N41" i="24"/>
  <c r="K41" i="24" s="1"/>
  <c r="O21" i="24"/>
  <c r="M19" i="24"/>
  <c r="E19" i="24"/>
  <c r="K19" i="24"/>
  <c r="O19" i="24"/>
  <c r="G19" i="24"/>
  <c r="D48" i="24"/>
  <c r="H48" i="24"/>
  <c r="E17" i="24"/>
  <c r="G17" i="24"/>
  <c r="N20" i="24"/>
  <c r="O17" i="24"/>
  <c r="I17" i="24"/>
  <c r="K17" i="24"/>
  <c r="I15" i="24"/>
  <c r="M15" i="24"/>
  <c r="G15" i="24"/>
  <c r="E15" i="24"/>
  <c r="O15" i="24"/>
  <c r="E13" i="24"/>
  <c r="O13" i="24"/>
  <c r="N12" i="24"/>
  <c r="G13" i="24"/>
  <c r="I13" i="24"/>
  <c r="K13" i="24"/>
  <c r="F48" i="24"/>
  <c r="K10" i="24"/>
  <c r="M10" i="24"/>
  <c r="E10" i="24"/>
  <c r="I10" i="24"/>
  <c r="J48" i="24"/>
  <c r="N7" i="24"/>
  <c r="M7" i="24" s="1"/>
  <c r="K8" i="24"/>
  <c r="E8" i="24"/>
  <c r="O8" i="24"/>
  <c r="M8" i="24"/>
  <c r="I8" i="24"/>
  <c r="G5" i="24"/>
  <c r="M5" i="24"/>
  <c r="N6" i="24"/>
  <c r="I5" i="24"/>
  <c r="K5" i="24"/>
  <c r="T7" i="24"/>
  <c r="S7" i="24" s="1"/>
  <c r="P16" i="24"/>
  <c r="P48" i="24" s="1"/>
  <c r="U43" i="24"/>
  <c r="Q43" i="24"/>
  <c r="T45" i="24"/>
  <c r="S38" i="24"/>
  <c r="S34" i="24"/>
  <c r="U31" i="24"/>
  <c r="Q31" i="24"/>
  <c r="S26" i="24"/>
  <c r="T25" i="24"/>
  <c r="U26" i="24"/>
  <c r="Q23" i="24"/>
  <c r="S23" i="24"/>
  <c r="T41" i="24"/>
  <c r="Q41" i="24" s="1"/>
  <c r="U22" i="24"/>
  <c r="R48" i="24"/>
  <c r="U21" i="24"/>
  <c r="U19" i="24"/>
  <c r="Q19" i="24"/>
  <c r="T20" i="24"/>
  <c r="U13" i="24"/>
  <c r="S12" i="24"/>
  <c r="S13" i="24"/>
  <c r="U11" i="24"/>
  <c r="Q10" i="24"/>
  <c r="S10" i="24"/>
  <c r="E48" i="30"/>
  <c r="O45" i="24" l="1"/>
  <c r="O48" i="30"/>
  <c r="V46" i="28"/>
  <c r="O34" i="28"/>
  <c r="O33" i="24"/>
  <c r="U33" i="24"/>
  <c r="U49" i="28"/>
  <c r="O26" i="30"/>
  <c r="I26" i="30"/>
  <c r="M26" i="30"/>
  <c r="E26" i="30"/>
  <c r="E46" i="30"/>
  <c r="G46" i="30"/>
  <c r="I46" i="30"/>
  <c r="M46" i="30"/>
  <c r="K46" i="30"/>
  <c r="N26" i="28"/>
  <c r="Q26" i="28" s="1"/>
  <c r="G47" i="24"/>
  <c r="M47" i="24"/>
  <c r="O46" i="30"/>
  <c r="I45" i="24"/>
  <c r="G17" i="30"/>
  <c r="O18" i="24"/>
  <c r="C20" i="24"/>
  <c r="C48" i="24" s="1"/>
  <c r="T16" i="24"/>
  <c r="S16" i="24" s="1"/>
  <c r="E47" i="24"/>
  <c r="U27" i="24"/>
  <c r="G26" i="30"/>
  <c r="M48" i="28"/>
  <c r="G48" i="28"/>
  <c r="I48" i="28"/>
  <c r="M48" i="30"/>
  <c r="G48" i="30"/>
  <c r="K48" i="30"/>
  <c r="K26" i="30"/>
  <c r="U17" i="28"/>
  <c r="O17" i="30"/>
  <c r="M17" i="30"/>
  <c r="I17" i="30"/>
  <c r="E17" i="30"/>
  <c r="Q28" i="28"/>
  <c r="U34" i="24"/>
  <c r="Q7" i="24"/>
  <c r="O32" i="24"/>
  <c r="G45" i="24"/>
  <c r="K47" i="24"/>
  <c r="Q26" i="30"/>
  <c r="Q46" i="30"/>
  <c r="Q46" i="28"/>
  <c r="C13" i="30"/>
  <c r="Q13" i="30" s="1"/>
  <c r="F49" i="30"/>
  <c r="S49" i="28" s="1"/>
  <c r="V49" i="28" s="1"/>
  <c r="E21" i="30"/>
  <c r="M21" i="30"/>
  <c r="I21" i="30"/>
  <c r="O21" i="30"/>
  <c r="K21" i="30"/>
  <c r="E7" i="30"/>
  <c r="I7" i="30"/>
  <c r="G7" i="30"/>
  <c r="M7" i="30"/>
  <c r="O7" i="30"/>
  <c r="O12" i="28"/>
  <c r="Q12" i="28"/>
  <c r="I13" i="28"/>
  <c r="S17" i="28"/>
  <c r="Q48" i="30"/>
  <c r="E13" i="30"/>
  <c r="I13" i="30"/>
  <c r="G13" i="30"/>
  <c r="K13" i="30"/>
  <c r="M13" i="30"/>
  <c r="K7" i="30"/>
  <c r="T49" i="28"/>
  <c r="S42" i="28"/>
  <c r="V42" i="28" s="1"/>
  <c r="P42" i="30"/>
  <c r="Q30" i="28"/>
  <c r="O30" i="28"/>
  <c r="Q20" i="28"/>
  <c r="O20" i="28"/>
  <c r="O43" i="28"/>
  <c r="Q43" i="28"/>
  <c r="G7" i="28"/>
  <c r="N7" i="28"/>
  <c r="E7" i="28"/>
  <c r="K7" i="28"/>
  <c r="I7" i="28"/>
  <c r="M7" i="28"/>
  <c r="M26" i="28"/>
  <c r="K26" i="28"/>
  <c r="D42" i="28"/>
  <c r="E26" i="28"/>
  <c r="I26" i="28"/>
  <c r="O37" i="24"/>
  <c r="U37" i="24"/>
  <c r="O26" i="28"/>
  <c r="K10" i="28"/>
  <c r="E10" i="28"/>
  <c r="N10" i="28"/>
  <c r="G10" i="28"/>
  <c r="I10" i="28"/>
  <c r="D8" i="28"/>
  <c r="L49" i="28"/>
  <c r="Q13" i="28"/>
  <c r="O25" i="24"/>
  <c r="C42" i="30"/>
  <c r="O47" i="24"/>
  <c r="U47" i="24"/>
  <c r="U12" i="24"/>
  <c r="Q8" i="30"/>
  <c r="I41" i="24"/>
  <c r="M41" i="24"/>
  <c r="E41" i="24"/>
  <c r="O41" i="24"/>
  <c r="G41" i="24"/>
  <c r="K20" i="24"/>
  <c r="O20" i="24"/>
  <c r="I20" i="24"/>
  <c r="E20" i="24"/>
  <c r="G20" i="24"/>
  <c r="M20" i="24"/>
  <c r="G12" i="24"/>
  <c r="K12" i="24"/>
  <c r="O12" i="24"/>
  <c r="I12" i="24"/>
  <c r="M12" i="24"/>
  <c r="E12" i="24"/>
  <c r="E7" i="24"/>
  <c r="K7" i="24"/>
  <c r="O7" i="24"/>
  <c r="N16" i="24"/>
  <c r="O16" i="24" s="1"/>
  <c r="G7" i="24"/>
  <c r="I7" i="24"/>
  <c r="I6" i="24"/>
  <c r="M6" i="24"/>
  <c r="E6" i="24"/>
  <c r="G6" i="24"/>
  <c r="K6" i="24"/>
  <c r="O6" i="24"/>
  <c r="U7" i="24"/>
  <c r="U16" i="24"/>
  <c r="U45" i="24"/>
  <c r="S45" i="24"/>
  <c r="Q45" i="24"/>
  <c r="T48" i="24"/>
  <c r="U41" i="24"/>
  <c r="S41" i="24"/>
  <c r="Q25" i="24"/>
  <c r="S25" i="24"/>
  <c r="U25" i="24"/>
  <c r="Q20" i="24"/>
  <c r="S20" i="24"/>
  <c r="U20" i="24"/>
  <c r="C17" i="30" l="1"/>
  <c r="I42" i="30"/>
  <c r="O42" i="30"/>
  <c r="M42" i="30"/>
  <c r="K42" i="30"/>
  <c r="E42" i="30"/>
  <c r="Q42" i="30"/>
  <c r="P49" i="30"/>
  <c r="U48" i="24"/>
  <c r="Q16" i="24"/>
  <c r="G42" i="30"/>
  <c r="V17" i="28"/>
  <c r="O7" i="28"/>
  <c r="Q7" i="28"/>
  <c r="N42" i="28"/>
  <c r="I42" i="28"/>
  <c r="E42" i="28"/>
  <c r="M42" i="28"/>
  <c r="K42" i="28"/>
  <c r="G42" i="28"/>
  <c r="E8" i="28"/>
  <c r="G8" i="28"/>
  <c r="K8" i="28"/>
  <c r="N8" i="28"/>
  <c r="D17" i="28"/>
  <c r="M8" i="28"/>
  <c r="I8" i="28"/>
  <c r="Q10" i="28"/>
  <c r="O10" i="28"/>
  <c r="Q17" i="30"/>
  <c r="C49" i="30"/>
  <c r="N48" i="24"/>
  <c r="K48" i="24" s="1"/>
  <c r="E16" i="24"/>
  <c r="M16" i="24"/>
  <c r="I16" i="24"/>
  <c r="K16" i="24"/>
  <c r="G16" i="24"/>
  <c r="S48" i="24"/>
  <c r="Q48" i="24"/>
  <c r="I49" i="30" l="1"/>
  <c r="M49" i="30"/>
  <c r="E49" i="30"/>
  <c r="O49" i="30"/>
  <c r="K49" i="30"/>
  <c r="Q49" i="30"/>
  <c r="G49" i="30"/>
  <c r="O8" i="28"/>
  <c r="Q8" i="28"/>
  <c r="O42" i="28"/>
  <c r="Q42" i="28"/>
  <c r="G17" i="28"/>
  <c r="E17" i="28"/>
  <c r="D49" i="28"/>
  <c r="N17" i="28"/>
  <c r="I17" i="28"/>
  <c r="K17" i="28"/>
  <c r="M17" i="28"/>
  <c r="O48" i="24"/>
  <c r="E48" i="24"/>
  <c r="M48" i="24"/>
  <c r="G48" i="24"/>
  <c r="I48" i="24"/>
  <c r="E49" i="28" l="1"/>
  <c r="K49" i="28"/>
  <c r="G49" i="28"/>
  <c r="I49" i="28"/>
  <c r="M49" i="28"/>
  <c r="O17" i="28"/>
  <c r="N49" i="28"/>
  <c r="Q17" i="28"/>
  <c r="O49" i="28" l="1"/>
  <c r="Q49" i="28"/>
</calcChain>
</file>

<file path=xl/sharedStrings.xml><?xml version="1.0" encoding="utf-8"?>
<sst xmlns="http://schemas.openxmlformats.org/spreadsheetml/2006/main" count="230" uniqueCount="109">
  <si>
    <t>เทคโนโลยีการผลิตพืช</t>
  </si>
  <si>
    <t>เทคโนโลยีการผลิตสัตว์</t>
  </si>
  <si>
    <t>เทคโนโลยีอาหาร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</si>
  <si>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</si>
  <si>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</si>
  <si>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</si>
  <si>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</si>
  <si>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</si>
  <si>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</si>
  <si>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</si>
  <si>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</si>
  <si>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</si>
  <si>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</si>
  <si>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</si>
  <si>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</si>
  <si>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</si>
  <si>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</si>
  <si>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</si>
  <si>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เทคโนโลยีสารสนเทศ</t>
  </si>
  <si>
    <t>- สารสนเทศศึกษา</t>
  </si>
  <si>
    <t>- ระบบสารสนเทศเพื่อการจัดการ</t>
  </si>
  <si>
    <t>- นิเทศศาสตร์</t>
  </si>
  <si>
    <t>เทคโนโลยีการจัดการ</t>
  </si>
  <si>
    <t xml:space="preserve"> - การจัดการตลาด</t>
  </si>
  <si>
    <t xml:space="preserve"> - การจัดการผู้ประกอบการ</t>
  </si>
  <si>
    <t xml:space="preserve"> - การจัดการโลจิสติกส์</t>
  </si>
  <si>
    <t>- วิศวกรรมเครื่องกล</t>
  </si>
  <si>
    <t>- วิศวกรรมการผลิต</t>
  </si>
  <si>
    <t>- แมคคาทรอนิกส์</t>
  </si>
  <si>
    <t>- วิศวกรรมยานยนต์</t>
  </si>
  <si>
    <t>ภาพรวมมหาวิทยาลัย</t>
  </si>
  <si>
    <t>วิทยาศาสตร์การกีฬา</t>
  </si>
  <si>
    <t>สาขาวิชา/หลักสูตร/สำนักวิชา</t>
  </si>
  <si>
    <t>ที่ได้งานทำและ
ศึกษาต่อ
(B)</t>
  </si>
  <si>
    <t>ยังไม่ได้ทำงาน / อยู่ระหว่างรองาน
(D)</t>
  </si>
  <si>
    <t>จำนวน
(M)</t>
  </si>
  <si>
    <t>ร้อยละ
(M/N*100)</t>
  </si>
  <si>
    <t>จำนวน
(A)</t>
  </si>
  <si>
    <t>ร้อยละ
(A/M*100)</t>
  </si>
  <si>
    <t>จำนวน
(B)</t>
  </si>
  <si>
    <t>ร้อยละ
(B/M*100)</t>
  </si>
  <si>
    <t>จำนวน
( C )</t>
  </si>
  <si>
    <t>ร้อยละ
(C/M*100)</t>
  </si>
  <si>
    <t>จำนวน
(D)</t>
  </si>
  <si>
    <t>จำนวน
L=M-C</t>
  </si>
  <si>
    <t>ร้อยละ
(D/M*100)</t>
  </si>
  <si>
    <t>ร้อยละ
(L/M*100)</t>
  </si>
  <si>
    <t>จำนวน
E=A+B</t>
  </si>
  <si>
    <t>ร้อยละ
(E/L*100)</t>
  </si>
  <si>
    <t>บัณฑิตที่ได้งานทำทั้งหมด (ตามสูตรการคำนวณของ สกอ.)
E=A+B</t>
  </si>
  <si>
    <t>สูตรการคำนวณ</t>
  </si>
  <si>
    <t>ร้อยละของบัณฑิตระดับปริญญาตรีที่ได้งานทำและประกอบอาชีพอิสระ ภายใน 1 ปี</t>
  </si>
  <si>
    <t>=</t>
  </si>
  <si>
    <t>จำนวนบัณฑิตระดับ ป.ตรี ที่ไม่มีงานทำประจำก่อนเข้าศึกษาและได้งานทำและประกอบอาชีพอิสระหลังสำเร็จการศึกษา X 100</t>
  </si>
  <si>
    <t>จำนวนบัณฑิตระดับ ป.ตรี ที่ไม่มีงานทำประจำก่อนเข้าศึกษา - จำนวณบัณฑิตระดับ ป.ตรี ที่ศึกษาต่อระดับบัณฑิตศึกษา และลาอุปสมบทและเกณฑ์ทหาร</t>
  </si>
  <si>
    <t>เงินเดือน
เฉลี่ย</t>
  </si>
  <si>
    <t>- วิศวกรรมอากาศยาน</t>
  </si>
  <si>
    <t>รวมสำนักวิชาวิทยาศาสตร์</t>
  </si>
  <si>
    <t>รวมสำนักวิชาเทคโนโลยีสังคม</t>
  </si>
  <si>
    <t>รวมสำนักวิชาเทคโนโลยีการเกษตร</t>
  </si>
  <si>
    <t>รวมสำนักวิชาวิศวกรรมศาสตร์</t>
  </si>
  <si>
    <t>บัณฑิตตอบ
แบบสำรวจ
(M)</t>
  </si>
  <si>
    <t>ที่ได้งานทำ
(A)</t>
  </si>
  <si>
    <t>ศึกษาต่อ
( C )</t>
  </si>
  <si>
    <t xml:space="preserve">รวมสำนักวิชาแพทยศาสตร์ </t>
  </si>
  <si>
    <t>แพทยศาสตร์</t>
  </si>
  <si>
    <t>- ซอฟต์แวร์วิสาหกิจ</t>
  </si>
  <si>
    <t>วิศวกรรมเกษตรและอาหาร</t>
  </si>
  <si>
    <t xml:space="preserve">รวมสำนักวิชาพยาบาลศาสตร์ </t>
  </si>
  <si>
    <t>พยาบาลศาสตรบัณฑิต</t>
  </si>
  <si>
    <t>วิศวกรรมอิเล็กทรอนิกส์</t>
  </si>
  <si>
    <t>ประเภทงานที่ทำ</t>
  </si>
  <si>
    <t>รับราชการ/ลูกจ้าง/เจ้าหน้าที่หน่วยงานของรัฐ</t>
  </si>
  <si>
    <t>พนักงาน/ลูกจ้างรัฐวิสาหกิจ</t>
  </si>
  <si>
    <t>พนักงานบริษัท/องค์กรธุรกิจเอกชน</t>
  </si>
  <si>
    <t>สาขาวิชา/ หลักสูตร / สำนักวิชา</t>
  </si>
  <si>
    <t>บัณฑิตที่มีงานทำ</t>
  </si>
  <si>
    <t>การได้งานตรงหลักสูตร</t>
  </si>
  <si>
    <t>ประกอบอาชีพอิสระ</t>
  </si>
  <si>
    <t>พนักงานองค์กรต่างประเทศ/
ระหว่างประเทศ</t>
  </si>
  <si>
    <t>ตรงหลักสูตร</t>
  </si>
  <si>
    <t>ไม่ตรงหลักสูตร</t>
  </si>
  <si>
    <t>รวมบัณฑิตที่ระบุการได้งานตรงหลักสูตร</t>
  </si>
  <si>
    <t>จำนวน</t>
  </si>
  <si>
    <t>ร้อยละ</t>
  </si>
  <si>
    <r>
      <t>หมายเหตุ</t>
    </r>
    <r>
      <rPr>
        <sz val="15"/>
        <rFont val="TH SarabunPSK"/>
        <family val="2"/>
      </rPr>
      <t xml:space="preserve">: ไม่นับบัณฑิตที่มีงานทำก่อนเข้าศึกษาหรือมีกิจการของตนเองที่มีรายได้ประจำอยู่แล้ว การเกณฑ์ทหาร อุปสมบท และผู้ที่ศึกษาต่อในระดับบัณฑิตศึกษา </t>
    </r>
  </si>
  <si>
    <r>
      <rPr>
        <b/>
        <sz val="15"/>
        <rFont val="TH SarabunPSK"/>
        <family val="2"/>
      </rPr>
      <t xml:space="preserve">ผู้ให้ข้อมูล </t>
    </r>
    <r>
      <rPr>
        <sz val="15"/>
        <rFont val="TH SarabunPSK"/>
        <family val="2"/>
      </rPr>
      <t xml:space="preserve">:  งานวิจัยสถาบันและสารสนเทศ ส่วนแผนงาน </t>
    </r>
  </si>
  <si>
    <t>จำนวน
บัณฑิต
ปีการศึกษา
2557
(N)</t>
  </si>
  <si>
    <t>บัณฑิต  รุ่นปีการศึกษา 2557</t>
  </si>
  <si>
    <r>
      <rPr>
        <b/>
        <sz val="15"/>
        <rFont val="TH SarabunPSK"/>
        <family val="2"/>
      </rPr>
      <t xml:space="preserve">แหล่งที่มา </t>
    </r>
    <r>
      <rPr>
        <sz val="15"/>
        <rFont val="TH SarabunPSK"/>
        <family val="2"/>
      </rPr>
      <t xml:space="preserve">:  ผลการสำรวจข้อมูลภาวะการมีงานทำของผู้สำเร็จการศึกษา รุ่นปีการศึกษา 2557 ผ่านระบบออนไลน์ แบบสำรวจในช่วงพิธีพระราชทานปริญญาบัตร </t>
    </r>
  </si>
  <si>
    <t>ระยะเวลาที่ได้งานทำ</t>
  </si>
  <si>
    <t>1-2 เดือน</t>
  </si>
  <si>
    <t>3-6 เดือน</t>
  </si>
  <si>
    <t>7-9 เดือน</t>
  </si>
  <si>
    <t>10-12 เดือน</t>
  </si>
  <si>
    <t>มากกว่า 1 ปี</t>
  </si>
  <si>
    <t>รวมบัณฑิตที่ระบุระยะเวลาที่ได้งานทำ</t>
  </si>
  <si>
    <t>หางานได้ก่อนสำเร็จการศึกษาหรือได้งานทันทีหลังสำเร็จการศึกษา</t>
  </si>
  <si>
    <t>รวมบัณฑิตที่ระบุประเภทงานที่ทำ</t>
  </si>
  <si>
    <t>เฉลี่ย</t>
  </si>
  <si>
    <t>&gt; 1 ปี
(1.5)</t>
  </si>
  <si>
    <t>1-6 
เดือน
(0.5)</t>
  </si>
  <si>
    <t>7-12 
เดือน
(1)</t>
  </si>
  <si>
    <t>บัณฑิตที่ตอบแบบ
สำรวจ (ไม่นับที่
ศึกษาต่อ เกณฑ์ทหาร
และอุปสมบท) L=M-C</t>
  </si>
  <si>
    <t xml:space="preserve">                  และการโทรศัพท์สอบถามบัณฑิตเพิ่มเติม  ระหว่างวันที่ 1 กรกฎาคม 2558 ถึงวันที่ 30 มิถุนายน 2559</t>
  </si>
  <si>
    <r>
      <rPr>
        <b/>
        <sz val="15"/>
        <rFont val="TH SarabunPSK"/>
        <family val="2"/>
      </rPr>
      <t xml:space="preserve">ข้อมูล ณ วันที่ </t>
    </r>
    <r>
      <rPr>
        <sz val="15"/>
        <rFont val="TH SarabunPSK"/>
        <family val="2"/>
      </rPr>
      <t>:  30 มิถุนายน 2559</t>
    </r>
  </si>
  <si>
    <r>
      <rPr>
        <b/>
        <u val="double"/>
        <sz val="15"/>
        <rFont val="TH SarabunPSK"/>
        <family val="2"/>
      </rPr>
      <t xml:space="preserve">ตารางที่ AUN-QA-11-4-1  : </t>
    </r>
    <r>
      <rPr>
        <b/>
        <sz val="15"/>
        <rFont val="TH SarabunPSK"/>
        <family val="2"/>
      </rPr>
      <t xml:space="preserve"> ร้อยละของบัณฑิตระดับปริญญาตรีที่ได้งานทำและประกอบอาชีพอิสระ ภายใน 1 ปี (บัณฑิต รุ่นปีการศึกษา 2557)</t>
    </r>
  </si>
  <si>
    <r>
      <rPr>
        <b/>
        <u/>
        <sz val="12"/>
        <rFont val="TH SarabunPSK"/>
        <family val="2"/>
      </rPr>
      <t xml:space="preserve">ตารางที่ AUN-QA-11-4-2 </t>
    </r>
    <r>
      <rPr>
        <b/>
        <sz val="12"/>
        <rFont val="TH SarabunPSK"/>
        <family val="2"/>
      </rPr>
      <t xml:space="preserve"> :  บัณฑิตระดับปริญญาตรีรุ่นปีการศึกษา 2557 ที่มีงานทำ จำแนกตามประเภทงานและการได้งานตรงหลักสูตร</t>
    </r>
  </si>
  <si>
    <r>
      <rPr>
        <b/>
        <u/>
        <sz val="12"/>
        <rFont val="TH SarabunPSK"/>
        <family val="2"/>
      </rPr>
      <t xml:space="preserve">ตารางที่ AUN-QA-11-4-3 </t>
    </r>
    <r>
      <rPr>
        <b/>
        <sz val="12"/>
        <rFont val="TH SarabunPSK"/>
        <family val="2"/>
      </rPr>
      <t xml:space="preserve"> :  ระยะเวลาที่บัณฑิตระดับปริญญาตรีรุ่นปีการศึกษา 2557 ได้งานทำ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</si>
</sst>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.00;;\-"/>
    <numFmt numFmtId="188" formatCode="0;;\-"/>
    <numFmt numFmtId="189" formatCode="0."/>
    <numFmt numFmtId="190" formatCode="0.0"/>
  </numFmts>
  <fonts count="40" x14ac:knownFonts="1">
    <font>
      <sz val="16"/>
      <name val="Angsana New"/>
      <charset val="222"/>
    </font>
    <font>
      <sz val="12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sz val="9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name val="Angsana New"/>
      <family val="1"/>
    </font>
    <font>
      <u/>
      <sz val="15"/>
      <name val="TH SarabunPSK"/>
      <family val="2"/>
    </font>
    <font>
      <b/>
      <sz val="16"/>
      <name val="TH SarabunPSK"/>
      <family val="2"/>
    </font>
    <font>
      <b/>
      <u val="double"/>
      <sz val="15"/>
      <name val="TH SarabunPSK"/>
      <family val="2"/>
    </font>
    <font>
      <b/>
      <sz val="14"/>
      <name val="Angsana New"/>
      <family val="1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Angsana New"/>
      <family val="1"/>
    </font>
    <font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0"/>
      <color rgb="FFFF0000"/>
      <name val="Angsana New"/>
      <family val="1"/>
    </font>
    <font>
      <b/>
      <sz val="16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0"/>
      <color theme="1"/>
      <name val="TH SarabunPSK"/>
      <family val="2"/>
    </font>
    <font>
      <sz val="10"/>
      <color rgb="FFFF000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3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33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33"/>
      </right>
      <top/>
      <bottom/>
      <diagonal/>
    </border>
    <border>
      <left/>
      <right style="hair">
        <color indexed="33"/>
      </right>
      <top style="thin">
        <color indexed="64"/>
      </top>
      <bottom style="thin">
        <color indexed="64"/>
      </bottom>
      <diagonal/>
    </border>
    <border>
      <left/>
      <right style="hair">
        <color indexed="33"/>
      </right>
      <top/>
      <bottom style="thin">
        <color indexed="64"/>
      </bottom>
      <diagonal/>
    </border>
    <border>
      <left/>
      <right style="hair">
        <color indexed="33"/>
      </right>
      <top/>
      <bottom style="hair">
        <color indexed="33"/>
      </bottom>
      <diagonal/>
    </border>
    <border>
      <left style="thin">
        <color indexed="64"/>
      </left>
      <right style="hair">
        <color indexed="33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33"/>
      </bottom>
      <diagonal/>
    </border>
    <border>
      <left/>
      <right style="thin">
        <color indexed="64"/>
      </right>
      <top/>
      <bottom style="hair">
        <color indexed="33"/>
      </bottom>
      <diagonal/>
    </border>
    <border>
      <left/>
      <right/>
      <top/>
      <bottom style="hair">
        <color indexed="3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33"/>
      </right>
      <top style="double">
        <color indexed="64"/>
      </top>
      <bottom style="hair">
        <color indexed="33"/>
      </bottom>
      <diagonal/>
    </border>
    <border>
      <left style="hair">
        <color indexed="33"/>
      </left>
      <right style="thin">
        <color indexed="64"/>
      </right>
      <top style="double">
        <color indexed="64"/>
      </top>
      <bottom style="hair">
        <color indexed="33"/>
      </bottom>
      <diagonal/>
    </border>
    <border>
      <left style="thin">
        <color indexed="64"/>
      </left>
      <right style="hair">
        <color indexed="33"/>
      </right>
      <top style="hair">
        <color indexed="33"/>
      </top>
      <bottom style="hair">
        <color indexed="33"/>
      </bottom>
      <diagonal/>
    </border>
    <border>
      <left style="hair">
        <color indexed="33"/>
      </left>
      <right style="thin">
        <color indexed="64"/>
      </right>
      <top style="hair">
        <color indexed="33"/>
      </top>
      <bottom style="hair">
        <color indexed="33"/>
      </bottom>
      <diagonal/>
    </border>
    <border>
      <left style="thin">
        <color indexed="64"/>
      </left>
      <right style="hair">
        <color indexed="33"/>
      </right>
      <top style="hair">
        <color indexed="33"/>
      </top>
      <bottom style="thin">
        <color indexed="64"/>
      </bottom>
      <diagonal/>
    </border>
    <border>
      <left style="hair">
        <color indexed="33"/>
      </left>
      <right style="thin">
        <color indexed="64"/>
      </right>
      <top style="hair">
        <color indexed="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3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33"/>
      </right>
      <top style="thin">
        <color indexed="64"/>
      </top>
      <bottom style="thin">
        <color indexed="64"/>
      </bottom>
      <diagonal/>
    </border>
    <border>
      <left style="dotted">
        <color indexed="33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33"/>
      </right>
      <top style="thin">
        <color indexed="64"/>
      </top>
      <bottom/>
      <diagonal/>
    </border>
    <border>
      <left style="hair">
        <color indexed="33"/>
      </left>
      <right/>
      <top style="thin">
        <color indexed="64"/>
      </top>
      <bottom/>
      <diagonal/>
    </border>
    <border>
      <left style="hair">
        <color indexed="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indexed="1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theme="1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indexed="64"/>
      </left>
      <right/>
      <top/>
      <bottom style="thin">
        <color theme="1" tint="0.499984740745262"/>
      </bottom>
      <diagonal/>
    </border>
    <border>
      <left style="dotted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hair">
        <color indexed="14"/>
      </right>
      <top/>
      <bottom style="thin">
        <color theme="1" tint="0.499984740745262"/>
      </bottom>
      <diagonal/>
    </border>
    <border>
      <left/>
      <right style="hair">
        <color indexed="14"/>
      </right>
      <top style="thin">
        <color indexed="64"/>
      </top>
      <bottom style="thin">
        <color theme="1" tint="0.499984740745262"/>
      </bottom>
      <diagonal/>
    </border>
    <border>
      <left/>
      <right style="hair">
        <color indexed="33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dotted">
        <color theme="1"/>
      </left>
      <right style="thin">
        <color indexed="64"/>
      </right>
      <top/>
      <bottom style="thin">
        <color theme="1" tint="0.499984740745262"/>
      </bottom>
      <diagonal/>
    </border>
    <border>
      <left style="dotted">
        <color theme="1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 style="thin">
        <color indexed="64"/>
      </right>
      <top/>
      <bottom style="hair">
        <color indexed="3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dotted">
        <color theme="1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33"/>
      </bottom>
      <diagonal/>
    </border>
    <border>
      <left style="hair">
        <color indexed="64"/>
      </left>
      <right style="hair">
        <color indexed="64"/>
      </right>
      <top/>
      <bottom style="hair">
        <color indexed="3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</borders>
  <cellStyleXfs count="4">
    <xf numFmtId="0" fontId="0" fillId="0" borderId="0"/>
    <xf numFmtId="0" fontId="7" fillId="0" borderId="0"/>
    <xf numFmtId="0" fontId="26" fillId="0" borderId="0"/>
    <xf numFmtId="0" fontId="3" fillId="0" borderId="0"/>
  </cellStyleXfs>
  <cellXfs count="448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9" fontId="12" fillId="0" borderId="1" xfId="3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center" vertical="center"/>
    </xf>
    <xf numFmtId="49" fontId="12" fillId="0" borderId="3" xfId="3" applyNumberFormat="1" applyFont="1" applyFill="1" applyBorder="1" applyAlignment="1">
      <alignment horizontal="left" vertical="center"/>
    </xf>
    <xf numFmtId="188" fontId="13" fillId="0" borderId="4" xfId="0" applyNumberFormat="1" applyFont="1" applyFill="1" applyBorder="1" applyAlignment="1">
      <alignment horizontal="center" vertical="top" wrapText="1"/>
    </xf>
    <xf numFmtId="0" fontId="13" fillId="0" borderId="56" xfId="0" applyFont="1" applyFill="1" applyBorder="1" applyAlignment="1">
      <alignment horizontal="center" vertical="top" wrapText="1"/>
    </xf>
    <xf numFmtId="188" fontId="14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18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87" fontId="10" fillId="0" borderId="57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188" fontId="16" fillId="0" borderId="7" xfId="0" applyNumberFormat="1" applyFont="1" applyFill="1" applyBorder="1" applyAlignment="1">
      <alignment horizontal="center" vertical="center"/>
    </xf>
    <xf numFmtId="187" fontId="16" fillId="0" borderId="56" xfId="0" applyNumberFormat="1" applyFont="1" applyFill="1" applyBorder="1" applyAlignment="1">
      <alignment horizontal="center" vertical="center"/>
    </xf>
    <xf numFmtId="188" fontId="16" fillId="0" borderId="8" xfId="0" applyNumberFormat="1" applyFont="1" applyFill="1" applyBorder="1" applyAlignment="1">
      <alignment horizontal="center" vertical="center"/>
    </xf>
    <xf numFmtId="187" fontId="16" fillId="0" borderId="5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188" fontId="10" fillId="0" borderId="1" xfId="0" applyNumberFormat="1" applyFont="1" applyFill="1" applyBorder="1" applyAlignment="1">
      <alignment horizontal="center" vertical="center"/>
    </xf>
    <xf numFmtId="187" fontId="10" fillId="0" borderId="58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89" fontId="12" fillId="0" borderId="59" xfId="3" applyNumberFormat="1" applyFont="1" applyFill="1" applyBorder="1" applyAlignment="1">
      <alignment horizontal="left" vertical="center"/>
    </xf>
    <xf numFmtId="0" fontId="12" fillId="0" borderId="60" xfId="3" applyFont="1" applyFill="1" applyBorder="1" applyAlignment="1">
      <alignment horizontal="left" vertical="center"/>
    </xf>
    <xf numFmtId="3" fontId="10" fillId="0" borderId="61" xfId="0" applyNumberFormat="1" applyFont="1" applyFill="1" applyBorder="1" applyAlignment="1">
      <alignment horizontal="center" vertical="center"/>
    </xf>
    <xf numFmtId="188" fontId="10" fillId="0" borderId="59" xfId="0" applyNumberFormat="1" applyFont="1" applyFill="1" applyBorder="1" applyAlignment="1">
      <alignment horizontal="center" vertical="center"/>
    </xf>
    <xf numFmtId="187" fontId="10" fillId="0" borderId="62" xfId="0" applyNumberFormat="1" applyFont="1" applyFill="1" applyBorder="1" applyAlignment="1">
      <alignment horizontal="center" vertical="center"/>
    </xf>
    <xf numFmtId="188" fontId="10" fillId="0" borderId="63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center"/>
    </xf>
    <xf numFmtId="4" fontId="10" fillId="0" borderId="60" xfId="0" applyNumberFormat="1" applyFont="1" applyFill="1" applyBorder="1" applyAlignment="1">
      <alignment horizontal="center" vertical="center"/>
    </xf>
    <xf numFmtId="188" fontId="10" fillId="0" borderId="9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89" fontId="13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187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89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187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8" fontId="13" fillId="0" borderId="5" xfId="0" applyNumberFormat="1" applyFont="1" applyFill="1" applyBorder="1" applyAlignment="1">
      <alignment horizontal="center" vertical="top" wrapText="1"/>
    </xf>
    <xf numFmtId="187" fontId="13" fillId="0" borderId="56" xfId="0" applyNumberFormat="1" applyFont="1" applyFill="1" applyBorder="1" applyAlignment="1">
      <alignment horizontal="center" vertical="top" wrapText="1"/>
    </xf>
    <xf numFmtId="189" fontId="12" fillId="0" borderId="9" xfId="3" applyNumberFormat="1" applyFont="1" applyFill="1" applyBorder="1" applyAlignment="1">
      <alignment horizontal="left" vertical="center"/>
    </xf>
    <xf numFmtId="0" fontId="12" fillId="0" borderId="6" xfId="3" applyFont="1" applyFill="1" applyBorder="1" applyAlignment="1">
      <alignment horizontal="left" vertical="center"/>
    </xf>
    <xf numFmtId="4" fontId="10" fillId="0" borderId="3" xfId="0" applyNumberFormat="1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187" fontId="1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1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189" fontId="12" fillId="0" borderId="0" xfId="0" quotePrefix="1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188" fontId="12" fillId="0" borderId="4" xfId="0" applyNumberFormat="1" applyFont="1" applyFill="1" applyBorder="1" applyAlignment="1">
      <alignment vertical="center"/>
    </xf>
    <xf numFmtId="187" fontId="12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10" fillId="0" borderId="0" xfId="0" applyFont="1" applyFill="1"/>
    <xf numFmtId="189" fontId="1" fillId="0" borderId="0" xfId="0" applyNumberFormat="1" applyFont="1" applyFill="1" applyBorder="1" applyAlignment="1">
      <alignment horizontal="left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87" xfId="0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92" xfId="0" applyNumberFormat="1" applyFont="1" applyFill="1" applyBorder="1" applyAlignment="1">
      <alignment horizontal="center" vertical="center"/>
    </xf>
    <xf numFmtId="4" fontId="10" fillId="0" borderId="92" xfId="0" applyNumberFormat="1" applyFont="1" applyFill="1" applyBorder="1" applyAlignment="1">
      <alignment horizontal="right" vertical="center"/>
    </xf>
    <xf numFmtId="4" fontId="10" fillId="0" borderId="87" xfId="0" applyNumberFormat="1" applyFont="1" applyFill="1" applyBorder="1" applyAlignment="1">
      <alignment horizontal="center" vertical="center"/>
    </xf>
    <xf numFmtId="4" fontId="10" fillId="0" borderId="84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189" fontId="21" fillId="0" borderId="0" xfId="1" applyNumberFormat="1" applyFont="1" applyFill="1" applyBorder="1" applyAlignment="1">
      <alignment horizontal="left" vertical="top"/>
    </xf>
    <xf numFmtId="0" fontId="9" fillId="0" borderId="0" xfId="1" applyFont="1" applyFill="1" applyAlignment="1">
      <alignment horizontal="left" vertical="center"/>
    </xf>
    <xf numFmtId="188" fontId="9" fillId="0" borderId="0" xfId="1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 vertical="center"/>
    </xf>
    <xf numFmtId="188" fontId="9" fillId="0" borderId="0" xfId="1" applyNumberFormat="1" applyFont="1" applyFill="1" applyAlignment="1">
      <alignment horizontal="left" vertical="center"/>
    </xf>
    <xf numFmtId="187" fontId="9" fillId="0" borderId="0" xfId="1" applyNumberFormat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188" fontId="24" fillId="0" borderId="9" xfId="1" applyNumberFormat="1" applyFont="1" applyFill="1" applyBorder="1" applyAlignment="1">
      <alignment horizontal="center" vertical="center" wrapText="1"/>
    </xf>
    <xf numFmtId="187" fontId="24" fillId="0" borderId="17" xfId="1" applyNumberFormat="1" applyFont="1" applyFill="1" applyBorder="1" applyAlignment="1">
      <alignment horizontal="center" vertical="center" wrapText="1"/>
    </xf>
    <xf numFmtId="188" fontId="24" fillId="0" borderId="10" xfId="1" applyNumberFormat="1" applyFont="1" applyFill="1" applyBorder="1" applyAlignment="1">
      <alignment horizontal="center" vertical="center" wrapText="1"/>
    </xf>
    <xf numFmtId="187" fontId="24" fillId="0" borderId="18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1" fontId="25" fillId="0" borderId="0" xfId="1" applyNumberFormat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188" fontId="23" fillId="0" borderId="7" xfId="1" applyNumberFormat="1" applyFont="1" applyFill="1" applyBorder="1" applyAlignment="1">
      <alignment horizontal="center" vertical="center"/>
    </xf>
    <xf numFmtId="187" fontId="23" fillId="0" borderId="19" xfId="1" applyNumberFormat="1" applyFont="1" applyFill="1" applyBorder="1" applyAlignment="1">
      <alignment horizontal="center" vertical="center"/>
    </xf>
    <xf numFmtId="188" fontId="23" fillId="0" borderId="8" xfId="1" applyNumberFormat="1" applyFont="1" applyFill="1" applyBorder="1" applyAlignment="1">
      <alignment horizontal="center" vertical="center"/>
    </xf>
    <xf numFmtId="187" fontId="23" fillId="0" borderId="20" xfId="1" applyNumberFormat="1" applyFont="1" applyFill="1" applyBorder="1" applyAlignment="1">
      <alignment horizontal="center" vertical="center"/>
    </xf>
    <xf numFmtId="189" fontId="20" fillId="0" borderId="9" xfId="3" applyNumberFormat="1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88" fontId="20" fillId="0" borderId="1" xfId="1" applyNumberFormat="1" applyFont="1" applyFill="1" applyBorder="1" applyAlignment="1">
      <alignment horizontal="center" vertical="center"/>
    </xf>
    <xf numFmtId="187" fontId="20" fillId="0" borderId="21" xfId="1" applyNumberFormat="1" applyFont="1" applyFill="1" applyBorder="1" applyAlignment="1">
      <alignment horizontal="center" vertical="center"/>
    </xf>
    <xf numFmtId="188" fontId="20" fillId="0" borderId="0" xfId="1" applyNumberFormat="1" applyFont="1" applyFill="1" applyBorder="1" applyAlignment="1">
      <alignment horizontal="center" vertical="center"/>
    </xf>
    <xf numFmtId="187" fontId="20" fillId="0" borderId="22" xfId="1" applyNumberFormat="1" applyFont="1" applyFill="1" applyBorder="1" applyAlignment="1">
      <alignment horizontal="center" vertical="center"/>
    </xf>
    <xf numFmtId="189" fontId="20" fillId="0" borderId="1" xfId="3" applyNumberFormat="1" applyFont="1" applyFill="1" applyBorder="1" applyAlignment="1">
      <alignment horizontal="center" vertical="center"/>
    </xf>
    <xf numFmtId="49" fontId="20" fillId="0" borderId="0" xfId="3" applyNumberFormat="1" applyFont="1" applyFill="1" applyBorder="1" applyAlignment="1">
      <alignment horizontal="left" vertical="center"/>
    </xf>
    <xf numFmtId="188" fontId="23" fillId="2" borderId="7" xfId="1" applyNumberFormat="1" applyFont="1" applyFill="1" applyBorder="1" applyAlignment="1">
      <alignment horizontal="center" vertical="center"/>
    </xf>
    <xf numFmtId="187" fontId="23" fillId="2" borderId="19" xfId="1" applyNumberFormat="1" applyFont="1" applyFill="1" applyBorder="1" applyAlignment="1">
      <alignment horizontal="center" vertical="center"/>
    </xf>
    <xf numFmtId="188" fontId="23" fillId="2" borderId="8" xfId="1" applyNumberFormat="1" applyFont="1" applyFill="1" applyBorder="1" applyAlignment="1">
      <alignment horizontal="center" vertical="center"/>
    </xf>
    <xf numFmtId="187" fontId="23" fillId="2" borderId="20" xfId="1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188" fontId="20" fillId="2" borderId="1" xfId="1" applyNumberFormat="1" applyFont="1" applyFill="1" applyBorder="1" applyAlignment="1">
      <alignment horizontal="center" vertical="center"/>
    </xf>
    <xf numFmtId="187" fontId="20" fillId="2" borderId="21" xfId="1" applyNumberFormat="1" applyFont="1" applyFill="1" applyBorder="1" applyAlignment="1">
      <alignment horizontal="center" vertical="center"/>
    </xf>
    <xf numFmtId="188" fontId="20" fillId="2" borderId="0" xfId="1" applyNumberFormat="1" applyFont="1" applyFill="1" applyBorder="1" applyAlignment="1">
      <alignment horizontal="center" vertical="center"/>
    </xf>
    <xf numFmtId="187" fontId="20" fillId="2" borderId="22" xfId="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3" fontId="23" fillId="0" borderId="7" xfId="1" applyNumberFormat="1" applyFont="1" applyFill="1" applyBorder="1" applyAlignment="1">
      <alignment horizontal="center" vertical="center"/>
    </xf>
    <xf numFmtId="3" fontId="23" fillId="0" borderId="8" xfId="1" applyNumberFormat="1" applyFont="1" applyFill="1" applyBorder="1" applyAlignment="1">
      <alignment horizontal="center" vertical="center"/>
    </xf>
    <xf numFmtId="3" fontId="23" fillId="0" borderId="16" xfId="1" applyNumberFormat="1" applyFont="1" applyFill="1" applyBorder="1" applyAlignment="1">
      <alignment horizontal="center" vertical="center"/>
    </xf>
    <xf numFmtId="187" fontId="23" fillId="0" borderId="23" xfId="1" applyNumberFormat="1" applyFont="1" applyFill="1" applyBorder="1" applyAlignment="1">
      <alignment horizontal="center" vertical="center"/>
    </xf>
    <xf numFmtId="3" fontId="23" fillId="0" borderId="12" xfId="1" applyNumberFormat="1" applyFont="1" applyFill="1" applyBorder="1" applyAlignment="1">
      <alignment horizontal="center" vertical="center"/>
    </xf>
    <xf numFmtId="188" fontId="23" fillId="0" borderId="12" xfId="1" applyNumberFormat="1" applyFont="1" applyFill="1" applyBorder="1" applyAlignment="1">
      <alignment horizontal="center" vertical="center"/>
    </xf>
    <xf numFmtId="189" fontId="20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188" fontId="25" fillId="0" borderId="0" xfId="1" applyNumberFormat="1" applyFont="1" applyFill="1" applyAlignment="1">
      <alignment horizontal="center" vertical="center"/>
    </xf>
    <xf numFmtId="187" fontId="25" fillId="0" borderId="0" xfId="1" applyNumberFormat="1" applyFont="1" applyFill="1" applyAlignment="1">
      <alignment horizontal="center" vertical="center"/>
    </xf>
    <xf numFmtId="188" fontId="25" fillId="0" borderId="0" xfId="1" applyNumberFormat="1" applyFont="1" applyFill="1" applyBorder="1" applyAlignment="1">
      <alignment horizontal="left" vertical="center"/>
    </xf>
    <xf numFmtId="187" fontId="25" fillId="0" borderId="0" xfId="1" applyNumberFormat="1" applyFont="1" applyFill="1" applyAlignment="1">
      <alignment horizontal="left" vertical="center"/>
    </xf>
    <xf numFmtId="188" fontId="25" fillId="0" borderId="0" xfId="1" applyNumberFormat="1" applyFont="1" applyFill="1" applyBorder="1" applyAlignment="1">
      <alignment horizontal="center" vertical="center"/>
    </xf>
    <xf numFmtId="188" fontId="25" fillId="0" borderId="0" xfId="1" applyNumberFormat="1" applyFont="1" applyFill="1" applyAlignment="1">
      <alignment horizontal="left" vertical="center"/>
    </xf>
    <xf numFmtId="187" fontId="25" fillId="0" borderId="0" xfId="1" applyNumberFormat="1" applyFont="1" applyFill="1" applyBorder="1" applyAlignment="1">
      <alignment horizontal="center" vertical="center"/>
    </xf>
    <xf numFmtId="188" fontId="20" fillId="0" borderId="68" xfId="1" applyNumberFormat="1" applyFont="1" applyFill="1" applyBorder="1" applyAlignment="1">
      <alignment horizontal="center" vertical="center"/>
    </xf>
    <xf numFmtId="187" fontId="20" fillId="0" borderId="70" xfId="1" applyNumberFormat="1" applyFont="1" applyFill="1" applyBorder="1" applyAlignment="1">
      <alignment horizontal="center" vertical="center"/>
    </xf>
    <xf numFmtId="188" fontId="20" fillId="0" borderId="69" xfId="1" applyNumberFormat="1" applyFont="1" applyFill="1" applyBorder="1" applyAlignment="1">
      <alignment horizontal="center" vertical="center"/>
    </xf>
    <xf numFmtId="189" fontId="20" fillId="0" borderId="68" xfId="3" applyNumberFormat="1" applyFont="1" applyFill="1" applyBorder="1" applyAlignment="1">
      <alignment horizontal="center" vertical="center"/>
    </xf>
    <xf numFmtId="0" fontId="20" fillId="0" borderId="69" xfId="3" applyFont="1" applyFill="1" applyBorder="1" applyAlignment="1">
      <alignment horizontal="left" vertical="center"/>
    </xf>
    <xf numFmtId="187" fontId="20" fillId="0" borderId="71" xfId="1" applyNumberFormat="1" applyFont="1" applyFill="1" applyBorder="1" applyAlignment="1">
      <alignment horizontal="center" vertical="center"/>
    </xf>
    <xf numFmtId="1" fontId="25" fillId="0" borderId="0" xfId="1" applyNumberFormat="1" applyFont="1" applyFill="1" applyAlignment="1">
      <alignment horizontal="center" vertical="center"/>
    </xf>
    <xf numFmtId="2" fontId="25" fillId="0" borderId="0" xfId="1" applyNumberFormat="1" applyFont="1" applyFill="1" applyBorder="1" applyAlignment="1">
      <alignment horizontal="center" vertical="center"/>
    </xf>
    <xf numFmtId="190" fontId="25" fillId="0" borderId="0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vertical="center"/>
    </xf>
    <xf numFmtId="187" fontId="20" fillId="0" borderId="21" xfId="1" applyNumberFormat="1" applyFont="1" applyFill="1" applyBorder="1" applyAlignment="1">
      <alignment vertical="center"/>
    </xf>
    <xf numFmtId="188" fontId="20" fillId="0" borderId="0" xfId="1" applyNumberFormat="1" applyFont="1" applyFill="1" applyBorder="1" applyAlignment="1">
      <alignment vertical="center"/>
    </xf>
    <xf numFmtId="187" fontId="20" fillId="0" borderId="22" xfId="1" applyNumberFormat="1" applyFont="1" applyFill="1" applyBorder="1" applyAlignment="1">
      <alignment vertical="center"/>
    </xf>
    <xf numFmtId="189" fontId="20" fillId="0" borderId="72" xfId="3" applyNumberFormat="1" applyFont="1" applyFill="1" applyBorder="1" applyAlignment="1">
      <alignment horizontal="center" vertical="center"/>
    </xf>
    <xf numFmtId="49" fontId="20" fillId="0" borderId="73" xfId="3" applyNumberFormat="1" applyFont="1" applyFill="1" applyBorder="1" applyAlignment="1">
      <alignment horizontal="left" vertical="center"/>
    </xf>
    <xf numFmtId="188" fontId="20" fillId="0" borderId="72" xfId="1" applyNumberFormat="1" applyFont="1" applyFill="1" applyBorder="1" applyAlignment="1">
      <alignment vertical="center"/>
    </xf>
    <xf numFmtId="187" fontId="20" fillId="0" borderId="74" xfId="1" applyNumberFormat="1" applyFont="1" applyFill="1" applyBorder="1" applyAlignment="1">
      <alignment vertical="center"/>
    </xf>
    <xf numFmtId="188" fontId="20" fillId="0" borderId="73" xfId="1" applyNumberFormat="1" applyFont="1" applyFill="1" applyBorder="1" applyAlignment="1">
      <alignment vertical="center"/>
    </xf>
    <xf numFmtId="187" fontId="20" fillId="0" borderId="75" xfId="1" applyNumberFormat="1" applyFont="1" applyFill="1" applyBorder="1" applyAlignment="1">
      <alignment vertical="center"/>
    </xf>
    <xf numFmtId="189" fontId="20" fillId="0" borderId="5" xfId="3" applyNumberFormat="1" applyFont="1" applyFill="1" applyBorder="1" applyAlignment="1">
      <alignment horizontal="center" vertical="center"/>
    </xf>
    <xf numFmtId="49" fontId="20" fillId="0" borderId="4" xfId="3" applyNumberFormat="1" applyFont="1" applyFill="1" applyBorder="1" applyAlignment="1">
      <alignment horizontal="left" vertical="center"/>
    </xf>
    <xf numFmtId="189" fontId="20" fillId="0" borderId="59" xfId="3" applyNumberFormat="1" applyFont="1" applyFill="1" applyBorder="1" applyAlignment="1">
      <alignment horizontal="center" vertical="center"/>
    </xf>
    <xf numFmtId="0" fontId="20" fillId="0" borderId="63" xfId="3" applyFont="1" applyFill="1" applyBorder="1" applyAlignment="1">
      <alignment horizontal="left" vertical="center"/>
    </xf>
    <xf numFmtId="188" fontId="20" fillId="0" borderId="59" xfId="1" applyNumberFormat="1" applyFont="1" applyFill="1" applyBorder="1" applyAlignment="1">
      <alignment horizontal="center" vertical="center"/>
    </xf>
    <xf numFmtId="187" fontId="20" fillId="0" borderId="66" xfId="1" applyNumberFormat="1" applyFont="1" applyFill="1" applyBorder="1" applyAlignment="1">
      <alignment horizontal="center" vertical="center"/>
    </xf>
    <xf numFmtId="188" fontId="20" fillId="0" borderId="63" xfId="1" applyNumberFormat="1" applyFont="1" applyFill="1" applyBorder="1" applyAlignment="1">
      <alignment horizontal="center" vertical="center"/>
    </xf>
    <xf numFmtId="187" fontId="20" fillId="0" borderId="67" xfId="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2" fontId="25" fillId="0" borderId="0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189" fontId="20" fillId="0" borderId="76" xfId="3" applyNumberFormat="1" applyFont="1" applyFill="1" applyBorder="1" applyAlignment="1">
      <alignment horizontal="center" vertical="center"/>
    </xf>
    <xf numFmtId="0" fontId="20" fillId="0" borderId="77" xfId="3" applyFont="1" applyFill="1" applyBorder="1" applyAlignment="1">
      <alignment horizontal="left" vertical="center"/>
    </xf>
    <xf numFmtId="188" fontId="20" fillId="0" borderId="76" xfId="1" applyNumberFormat="1" applyFont="1" applyFill="1" applyBorder="1" applyAlignment="1">
      <alignment horizontal="center" vertical="center"/>
    </xf>
    <xf numFmtId="187" fontId="20" fillId="0" borderId="78" xfId="1" applyNumberFormat="1" applyFont="1" applyFill="1" applyBorder="1" applyAlignment="1">
      <alignment horizontal="center" vertical="center"/>
    </xf>
    <xf numFmtId="188" fontId="20" fillId="0" borderId="77" xfId="1" applyNumberFormat="1" applyFont="1" applyFill="1" applyBorder="1" applyAlignment="1">
      <alignment horizontal="center" vertical="center"/>
    </xf>
    <xf numFmtId="187" fontId="20" fillId="0" borderId="79" xfId="1" applyNumberFormat="1" applyFont="1" applyFill="1" applyBorder="1" applyAlignment="1">
      <alignment horizontal="center" vertical="center"/>
    </xf>
    <xf numFmtId="188" fontId="13" fillId="0" borderId="96" xfId="0" applyNumberFormat="1" applyFont="1" applyFill="1" applyBorder="1" applyAlignment="1">
      <alignment horizontal="center" vertical="top" wrapText="1"/>
    </xf>
    <xf numFmtId="0" fontId="13" fillId="0" borderId="98" xfId="0" applyFont="1" applyFill="1" applyBorder="1" applyAlignment="1">
      <alignment horizontal="center" vertical="top" wrapText="1"/>
    </xf>
    <xf numFmtId="4" fontId="10" fillId="0" borderId="101" xfId="0" applyNumberFormat="1" applyFont="1" applyFill="1" applyBorder="1" applyAlignment="1">
      <alignment horizontal="center" vertical="center"/>
    </xf>
    <xf numFmtId="4" fontId="16" fillId="0" borderId="101" xfId="0" applyNumberFormat="1" applyFont="1" applyFill="1" applyBorder="1" applyAlignment="1">
      <alignment horizontal="center" vertical="center"/>
    </xf>
    <xf numFmtId="188" fontId="10" fillId="0" borderId="102" xfId="0" applyNumberFormat="1" applyFont="1" applyFill="1" applyBorder="1" applyAlignment="1">
      <alignment horizontal="center" vertical="center"/>
    </xf>
    <xf numFmtId="188" fontId="10" fillId="0" borderId="103" xfId="0" applyNumberFormat="1" applyFont="1" applyFill="1" applyBorder="1" applyAlignment="1">
      <alignment horizontal="center" vertical="center"/>
    </xf>
    <xf numFmtId="4" fontId="10" fillId="0" borderId="106" xfId="0" applyNumberFormat="1" applyFont="1" applyFill="1" applyBorder="1" applyAlignment="1">
      <alignment horizontal="right" vertical="center"/>
    </xf>
    <xf numFmtId="4" fontId="10" fillId="0" borderId="109" xfId="0" applyNumberFormat="1" applyFont="1" applyFill="1" applyBorder="1" applyAlignment="1">
      <alignment horizontal="right" vertical="center"/>
    </xf>
    <xf numFmtId="188" fontId="10" fillId="0" borderId="104" xfId="0" applyNumberFormat="1" applyFont="1" applyFill="1" applyBorder="1" applyAlignment="1">
      <alignment horizontal="center" vertical="center"/>
    </xf>
    <xf numFmtId="188" fontId="10" fillId="0" borderId="105" xfId="0" applyNumberFormat="1" applyFont="1" applyFill="1" applyBorder="1" applyAlignment="1">
      <alignment horizontal="center" vertical="center"/>
    </xf>
    <xf numFmtId="4" fontId="10" fillId="0" borderId="112" xfId="0" applyNumberFormat="1" applyFont="1" applyFill="1" applyBorder="1" applyAlignment="1">
      <alignment horizontal="right" vertical="center"/>
    </xf>
    <xf numFmtId="188" fontId="16" fillId="0" borderId="96" xfId="0" applyNumberFormat="1" applyFont="1" applyFill="1" applyBorder="1" applyAlignment="1">
      <alignment horizontal="center" vertical="center"/>
    </xf>
    <xf numFmtId="188" fontId="16" fillId="0" borderId="97" xfId="0" applyNumberFormat="1" applyFont="1" applyFill="1" applyBorder="1" applyAlignment="1">
      <alignment horizontal="center" vertical="center"/>
    </xf>
    <xf numFmtId="4" fontId="10" fillId="0" borderId="115" xfId="0" applyNumberFormat="1" applyFont="1" applyFill="1" applyBorder="1" applyAlignment="1">
      <alignment horizontal="center" vertical="center"/>
    </xf>
    <xf numFmtId="4" fontId="10" fillId="0" borderId="112" xfId="0" applyNumberFormat="1" applyFont="1" applyFill="1" applyBorder="1" applyAlignment="1">
      <alignment horizontal="center" vertical="center"/>
    </xf>
    <xf numFmtId="4" fontId="10" fillId="0" borderId="118" xfId="0" applyNumberFormat="1" applyFont="1" applyFill="1" applyBorder="1" applyAlignment="1">
      <alignment horizontal="center" vertical="center"/>
    </xf>
    <xf numFmtId="188" fontId="10" fillId="0" borderId="113" xfId="0" applyNumberFormat="1" applyFont="1" applyFill="1" applyBorder="1" applyAlignment="1">
      <alignment horizontal="center" vertical="center"/>
    </xf>
    <xf numFmtId="188" fontId="10" fillId="0" borderId="114" xfId="0" applyNumberFormat="1" applyFont="1" applyFill="1" applyBorder="1" applyAlignment="1">
      <alignment horizontal="center" vertical="center"/>
    </xf>
    <xf numFmtId="4" fontId="10" fillId="0" borderId="118" xfId="0" applyNumberFormat="1" applyFont="1" applyFill="1" applyBorder="1" applyAlignment="1">
      <alignment horizontal="right" vertical="center"/>
    </xf>
    <xf numFmtId="4" fontId="10" fillId="0" borderId="109" xfId="0" applyNumberFormat="1" applyFont="1" applyFill="1" applyBorder="1" applyAlignment="1">
      <alignment horizontal="center" vertical="center"/>
    </xf>
    <xf numFmtId="4" fontId="10" fillId="0" borderId="121" xfId="0" applyNumberFormat="1" applyFont="1" applyFill="1" applyBorder="1" applyAlignment="1">
      <alignment horizontal="center" vertical="center"/>
    </xf>
    <xf numFmtId="187" fontId="9" fillId="0" borderId="0" xfId="1" applyNumberFormat="1" applyFont="1" applyFill="1" applyAlignment="1">
      <alignment horizontal="right" vertical="center"/>
    </xf>
    <xf numFmtId="3" fontId="23" fillId="0" borderId="5" xfId="1" applyNumberFormat="1" applyFont="1" applyFill="1" applyBorder="1" applyAlignment="1">
      <alignment horizontal="center" vertical="center"/>
    </xf>
    <xf numFmtId="187" fontId="23" fillId="0" borderId="128" xfId="1" applyNumberFormat="1" applyFont="1" applyFill="1" applyBorder="1" applyAlignment="1">
      <alignment horizontal="center" vertical="center"/>
    </xf>
    <xf numFmtId="3" fontId="23" fillId="0" borderId="4" xfId="1" applyNumberFormat="1" applyFont="1" applyFill="1" applyBorder="1" applyAlignment="1">
      <alignment horizontal="center" vertical="center"/>
    </xf>
    <xf numFmtId="188" fontId="23" fillId="0" borderId="4" xfId="1" applyNumberFormat="1" applyFont="1" applyFill="1" applyBorder="1" applyAlignment="1">
      <alignment horizontal="center" vertical="center"/>
    </xf>
    <xf numFmtId="187" fontId="23" fillId="0" borderId="129" xfId="1" applyNumberFormat="1" applyFont="1" applyFill="1" applyBorder="1" applyAlignment="1">
      <alignment horizontal="center" vertical="center"/>
    </xf>
    <xf numFmtId="189" fontId="12" fillId="0" borderId="33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center" vertical="center"/>
    </xf>
    <xf numFmtId="188" fontId="10" fillId="0" borderId="33" xfId="0" applyNumberFormat="1" applyFont="1" applyFill="1" applyBorder="1" applyAlignment="1">
      <alignment horizontal="center" vertical="center"/>
    </xf>
    <xf numFmtId="187" fontId="10" fillId="0" borderId="90" xfId="0" applyNumberFormat="1" applyFont="1" applyFill="1" applyBorder="1" applyAlignment="1">
      <alignment horizontal="center" vertical="center"/>
    </xf>
    <xf numFmtId="188" fontId="10" fillId="0" borderId="35" xfId="0" applyNumberFormat="1" applyFont="1" applyFill="1" applyBorder="1" applyAlignment="1">
      <alignment horizontal="center" vertical="center"/>
    </xf>
    <xf numFmtId="188" fontId="10" fillId="0" borderId="99" xfId="0" applyNumberFormat="1" applyFont="1" applyFill="1" applyBorder="1" applyAlignment="1">
      <alignment horizontal="center" vertical="center"/>
    </xf>
    <xf numFmtId="188" fontId="10" fillId="0" borderId="100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right" vertical="center"/>
    </xf>
    <xf numFmtId="188" fontId="10" fillId="0" borderId="1" xfId="0" applyNumberFormat="1" applyFont="1" applyFill="1" applyBorder="1" applyAlignment="1">
      <alignment horizontal="right" vertical="center"/>
    </xf>
    <xf numFmtId="187" fontId="10" fillId="0" borderId="58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88" fontId="10" fillId="0" borderId="104" xfId="0" applyNumberFormat="1" applyFont="1" applyFill="1" applyBorder="1" applyAlignment="1">
      <alignment horizontal="right" vertical="center"/>
    </xf>
    <xf numFmtId="188" fontId="10" fillId="0" borderId="10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12" fillId="0" borderId="3" xfId="3" applyNumberFormat="1" applyFont="1" applyFill="1" applyBorder="1" applyAlignment="1">
      <alignment horizontal="left" vertical="center" shrinkToFit="1"/>
    </xf>
    <xf numFmtId="189" fontId="12" fillId="0" borderId="72" xfId="3" applyNumberFormat="1" applyFont="1" applyFill="1" applyBorder="1" applyAlignment="1">
      <alignment horizontal="left" vertical="center"/>
    </xf>
    <xf numFmtId="49" fontId="12" fillId="0" borderId="87" xfId="3" applyNumberFormat="1" applyFont="1" applyFill="1" applyBorder="1" applyAlignment="1">
      <alignment horizontal="left" vertical="center"/>
    </xf>
    <xf numFmtId="3" fontId="10" fillId="0" borderId="80" xfId="0" applyNumberFormat="1" applyFont="1" applyFill="1" applyBorder="1" applyAlignment="1">
      <alignment horizontal="right" vertical="center"/>
    </xf>
    <xf numFmtId="188" fontId="10" fillId="0" borderId="72" xfId="0" applyNumberFormat="1" applyFont="1" applyFill="1" applyBorder="1" applyAlignment="1">
      <alignment horizontal="right" vertical="center"/>
    </xf>
    <xf numFmtId="187" fontId="10" fillId="0" borderId="88" xfId="0" applyNumberFormat="1" applyFont="1" applyFill="1" applyBorder="1" applyAlignment="1">
      <alignment horizontal="right" vertical="center"/>
    </xf>
    <xf numFmtId="188" fontId="10" fillId="0" borderId="73" xfId="0" applyNumberFormat="1" applyFont="1" applyFill="1" applyBorder="1" applyAlignment="1">
      <alignment horizontal="right" vertical="center"/>
    </xf>
    <xf numFmtId="1" fontId="10" fillId="0" borderId="72" xfId="0" applyNumberFormat="1" applyFont="1" applyFill="1" applyBorder="1" applyAlignment="1">
      <alignment horizontal="right" vertical="center"/>
    </xf>
    <xf numFmtId="188" fontId="10" fillId="0" borderId="107" xfId="0" applyNumberFormat="1" applyFont="1" applyFill="1" applyBorder="1" applyAlignment="1">
      <alignment horizontal="right" vertical="center"/>
    </xf>
    <xf numFmtId="188" fontId="10" fillId="0" borderId="108" xfId="0" applyNumberFormat="1" applyFont="1" applyFill="1" applyBorder="1" applyAlignment="1">
      <alignment horizontal="right" vertical="center"/>
    </xf>
    <xf numFmtId="4" fontId="10" fillId="0" borderId="106" xfId="0" applyNumberFormat="1" applyFont="1" applyFill="1" applyBorder="1" applyAlignment="1">
      <alignment horizontal="center" vertical="center"/>
    </xf>
    <xf numFmtId="189" fontId="12" fillId="0" borderId="5" xfId="3" applyNumberFormat="1" applyFont="1" applyFill="1" applyBorder="1" applyAlignment="1">
      <alignment horizontal="left" vertical="center"/>
    </xf>
    <xf numFmtId="49" fontId="12" fillId="0" borderId="31" xfId="3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right" vertical="center"/>
    </xf>
    <xf numFmtId="187" fontId="10" fillId="0" borderId="89" xfId="0" applyNumberFormat="1" applyFont="1" applyFill="1" applyBorder="1" applyAlignment="1">
      <alignment horizontal="right" vertical="center"/>
    </xf>
    <xf numFmtId="188" fontId="10" fillId="0" borderId="4" xfId="0" applyNumberFormat="1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right" vertical="center"/>
    </xf>
    <xf numFmtId="188" fontId="10" fillId="0" borderId="110" xfId="0" applyNumberFormat="1" applyFont="1" applyFill="1" applyBorder="1" applyAlignment="1">
      <alignment horizontal="right" vertical="center"/>
    </xf>
    <xf numFmtId="188" fontId="10" fillId="0" borderId="111" xfId="0" applyNumberFormat="1" applyFont="1" applyFill="1" applyBorder="1" applyAlignment="1">
      <alignment horizontal="right" vertical="center"/>
    </xf>
    <xf numFmtId="0" fontId="12" fillId="0" borderId="3" xfId="3" applyFont="1" applyFill="1" applyBorder="1" applyAlignment="1">
      <alignment horizontal="left" vertical="center"/>
    </xf>
    <xf numFmtId="187" fontId="10" fillId="0" borderId="89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89" fontId="12" fillId="0" borderId="91" xfId="3" applyNumberFormat="1" applyFont="1" applyFill="1" applyBorder="1" applyAlignment="1">
      <alignment horizontal="left" vertical="center"/>
    </xf>
    <xf numFmtId="0" fontId="12" fillId="0" borderId="92" xfId="3" applyFont="1" applyFill="1" applyBorder="1" applyAlignment="1">
      <alignment horizontal="left" vertical="center"/>
    </xf>
    <xf numFmtId="3" fontId="10" fillId="0" borderId="82" xfId="0" applyNumberFormat="1" applyFont="1" applyFill="1" applyBorder="1" applyAlignment="1">
      <alignment horizontal="center" vertical="center"/>
    </xf>
    <xf numFmtId="188" fontId="10" fillId="0" borderId="91" xfId="0" applyNumberFormat="1" applyFont="1" applyFill="1" applyBorder="1" applyAlignment="1">
      <alignment horizontal="center" vertical="center"/>
    </xf>
    <xf numFmtId="187" fontId="10" fillId="0" borderId="93" xfId="0" applyNumberFormat="1" applyFont="1" applyFill="1" applyBorder="1" applyAlignment="1">
      <alignment horizontal="center" vertical="center"/>
    </xf>
    <xf numFmtId="188" fontId="10" fillId="0" borderId="94" xfId="0" applyNumberFormat="1" applyFont="1" applyFill="1" applyBorder="1" applyAlignment="1">
      <alignment horizontal="center" vertical="center"/>
    </xf>
    <xf numFmtId="1" fontId="10" fillId="0" borderId="91" xfId="0" applyNumberFormat="1" applyFont="1" applyFill="1" applyBorder="1" applyAlignment="1">
      <alignment horizontal="center" vertical="center"/>
    </xf>
    <xf numFmtId="188" fontId="10" fillId="0" borderId="116" xfId="0" applyNumberFormat="1" applyFont="1" applyFill="1" applyBorder="1" applyAlignment="1">
      <alignment horizontal="center" vertical="center"/>
    </xf>
    <xf numFmtId="188" fontId="10" fillId="0" borderId="117" xfId="0" applyNumberFormat="1" applyFont="1" applyFill="1" applyBorder="1" applyAlignment="1">
      <alignment horizontal="center" vertical="center"/>
    </xf>
    <xf numFmtId="49" fontId="12" fillId="0" borderId="92" xfId="3" applyNumberFormat="1" applyFont="1" applyFill="1" applyBorder="1" applyAlignment="1">
      <alignment horizontal="left" vertical="center"/>
    </xf>
    <xf numFmtId="3" fontId="10" fillId="0" borderId="82" xfId="0" applyNumberFormat="1" applyFont="1" applyFill="1" applyBorder="1" applyAlignment="1">
      <alignment horizontal="right" vertical="center"/>
    </xf>
    <xf numFmtId="188" fontId="10" fillId="0" borderId="91" xfId="0" applyNumberFormat="1" applyFont="1" applyFill="1" applyBorder="1" applyAlignment="1">
      <alignment horizontal="right" vertical="center"/>
    </xf>
    <xf numFmtId="187" fontId="10" fillId="0" borderId="93" xfId="0" applyNumberFormat="1" applyFont="1" applyFill="1" applyBorder="1" applyAlignment="1">
      <alignment horizontal="right" vertical="center"/>
    </xf>
    <xf numFmtId="188" fontId="10" fillId="0" borderId="94" xfId="0" applyNumberFormat="1" applyFont="1" applyFill="1" applyBorder="1" applyAlignment="1">
      <alignment horizontal="right" vertical="center"/>
    </xf>
    <xf numFmtId="1" fontId="10" fillId="0" borderId="91" xfId="0" applyNumberFormat="1" applyFont="1" applyFill="1" applyBorder="1" applyAlignment="1">
      <alignment horizontal="right" vertical="center"/>
    </xf>
    <xf numFmtId="188" fontId="10" fillId="0" borderId="116" xfId="0" applyNumberFormat="1" applyFont="1" applyFill="1" applyBorder="1" applyAlignment="1">
      <alignment horizontal="right" vertical="center"/>
    </xf>
    <xf numFmtId="188" fontId="10" fillId="0" borderId="117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12" fillId="0" borderId="87" xfId="3" applyFont="1" applyFill="1" applyBorder="1" applyAlignment="1">
      <alignment horizontal="left" vertical="center"/>
    </xf>
    <xf numFmtId="3" fontId="10" fillId="0" borderId="80" xfId="0" applyNumberFormat="1" applyFont="1" applyFill="1" applyBorder="1" applyAlignment="1">
      <alignment horizontal="center" vertical="center"/>
    </xf>
    <xf numFmtId="188" fontId="10" fillId="0" borderId="72" xfId="0" applyNumberFormat="1" applyFont="1" applyFill="1" applyBorder="1" applyAlignment="1">
      <alignment horizontal="center" vertical="center"/>
    </xf>
    <xf numFmtId="187" fontId="10" fillId="0" borderId="88" xfId="0" applyNumberFormat="1" applyFont="1" applyFill="1" applyBorder="1" applyAlignment="1">
      <alignment horizontal="center" vertical="center"/>
    </xf>
    <xf numFmtId="188" fontId="10" fillId="0" borderId="73" xfId="0" applyNumberFormat="1" applyFont="1" applyFill="1" applyBorder="1" applyAlignment="1">
      <alignment horizontal="center" vertical="center"/>
    </xf>
    <xf numFmtId="1" fontId="10" fillId="0" borderId="72" xfId="0" applyNumberFormat="1" applyFont="1" applyFill="1" applyBorder="1" applyAlignment="1">
      <alignment horizontal="center" vertical="center"/>
    </xf>
    <xf numFmtId="188" fontId="10" fillId="0" borderId="107" xfId="0" applyNumberFormat="1" applyFont="1" applyFill="1" applyBorder="1" applyAlignment="1">
      <alignment horizontal="center" vertical="center"/>
    </xf>
    <xf numFmtId="188" fontId="10" fillId="0" borderId="108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189" fontId="12" fillId="0" borderId="83" xfId="3" applyNumberFormat="1" applyFont="1" applyFill="1" applyBorder="1" applyAlignment="1">
      <alignment horizontal="left" vertical="center"/>
    </xf>
    <xf numFmtId="0" fontId="12" fillId="0" borderId="84" xfId="3" applyFont="1" applyFill="1" applyBorder="1" applyAlignment="1">
      <alignment horizontal="left" vertical="center"/>
    </xf>
    <xf numFmtId="3" fontId="10" fillId="0" borderId="81" xfId="0" applyNumberFormat="1" applyFont="1" applyFill="1" applyBorder="1" applyAlignment="1">
      <alignment horizontal="center" vertical="center"/>
    </xf>
    <xf numFmtId="188" fontId="10" fillId="0" borderId="83" xfId="0" applyNumberFormat="1" applyFont="1" applyFill="1" applyBorder="1" applyAlignment="1">
      <alignment horizontal="center" vertical="center"/>
    </xf>
    <xf numFmtId="187" fontId="10" fillId="0" borderId="85" xfId="0" applyNumberFormat="1" applyFont="1" applyFill="1" applyBorder="1" applyAlignment="1">
      <alignment horizontal="center" vertical="center"/>
    </xf>
    <xf numFmtId="188" fontId="10" fillId="0" borderId="86" xfId="0" applyNumberFormat="1" applyFont="1" applyFill="1" applyBorder="1" applyAlignment="1">
      <alignment horizontal="center" vertical="center"/>
    </xf>
    <xf numFmtId="1" fontId="10" fillId="0" borderId="83" xfId="0" applyNumberFormat="1" applyFont="1" applyFill="1" applyBorder="1" applyAlignment="1">
      <alignment horizontal="center" vertical="center"/>
    </xf>
    <xf numFmtId="188" fontId="10" fillId="0" borderId="119" xfId="0" applyNumberFormat="1" applyFont="1" applyFill="1" applyBorder="1" applyAlignment="1">
      <alignment horizontal="center" vertical="center"/>
    </xf>
    <xf numFmtId="188" fontId="10" fillId="0" borderId="120" xfId="0" applyNumberFormat="1" applyFont="1" applyFill="1" applyBorder="1" applyAlignment="1">
      <alignment horizontal="center" vertical="center"/>
    </xf>
    <xf numFmtId="0" fontId="12" fillId="0" borderId="31" xfId="3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center" vertical="center"/>
    </xf>
    <xf numFmtId="188" fontId="10" fillId="0" borderId="5" xfId="0" applyNumberFormat="1" applyFont="1" applyFill="1" applyBorder="1" applyAlignment="1">
      <alignment horizontal="center" vertical="center"/>
    </xf>
    <xf numFmtId="188" fontId="10" fillId="0" borderId="4" xfId="0" applyNumberFormat="1" applyFont="1" applyFill="1" applyBorder="1" applyAlignment="1">
      <alignment horizontal="center" vertical="center"/>
    </xf>
    <xf numFmtId="188" fontId="10" fillId="0" borderId="110" xfId="0" applyNumberFormat="1" applyFont="1" applyFill="1" applyBorder="1" applyAlignment="1">
      <alignment horizontal="center" vertical="center"/>
    </xf>
    <xf numFmtId="188" fontId="10" fillId="0" borderId="111" xfId="0" applyNumberFormat="1" applyFont="1" applyFill="1" applyBorder="1" applyAlignment="1">
      <alignment horizontal="center" vertical="center"/>
    </xf>
    <xf numFmtId="188" fontId="24" fillId="0" borderId="7" xfId="1" applyNumberFormat="1" applyFont="1" applyFill="1" applyBorder="1" applyAlignment="1">
      <alignment horizontal="center" vertical="center" wrapText="1"/>
    </xf>
    <xf numFmtId="187" fontId="24" fillId="0" borderId="19" xfId="1" applyNumberFormat="1" applyFont="1" applyFill="1" applyBorder="1" applyAlignment="1">
      <alignment horizontal="center" vertical="center" wrapText="1"/>
    </xf>
    <xf numFmtId="188" fontId="24" fillId="0" borderId="8" xfId="1" applyNumberFormat="1" applyFont="1" applyFill="1" applyBorder="1" applyAlignment="1">
      <alignment horizontal="center" vertical="center" wrapText="1"/>
    </xf>
    <xf numFmtId="187" fontId="24" fillId="0" borderId="20" xfId="1" applyNumberFormat="1" applyFont="1" applyFill="1" applyBorder="1" applyAlignment="1">
      <alignment horizontal="center" vertical="center" wrapText="1"/>
    </xf>
    <xf numFmtId="1" fontId="24" fillId="0" borderId="0" xfId="1" applyNumberFormat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left" vertical="center"/>
    </xf>
    <xf numFmtId="188" fontId="20" fillId="0" borderId="5" xfId="1" applyNumberFormat="1" applyFont="1" applyFill="1" applyBorder="1" applyAlignment="1">
      <alignment horizontal="center" vertical="center"/>
    </xf>
    <xf numFmtId="187" fontId="20" fillId="0" borderId="128" xfId="1" applyNumberFormat="1" applyFont="1" applyFill="1" applyBorder="1" applyAlignment="1">
      <alignment horizontal="center" vertical="center"/>
    </xf>
    <xf numFmtId="188" fontId="20" fillId="0" borderId="4" xfId="1" applyNumberFormat="1" applyFont="1" applyFill="1" applyBorder="1" applyAlignment="1">
      <alignment horizontal="center" vertical="center"/>
    </xf>
    <xf numFmtId="187" fontId="20" fillId="0" borderId="129" xfId="1" applyNumberFormat="1" applyFont="1" applyFill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/>
    </xf>
    <xf numFmtId="188" fontId="20" fillId="2" borderId="1" xfId="1" applyNumberFormat="1" applyFont="1" applyFill="1" applyBorder="1" applyAlignment="1">
      <alignment vertical="center"/>
    </xf>
    <xf numFmtId="187" fontId="20" fillId="2" borderId="21" xfId="1" applyNumberFormat="1" applyFont="1" applyFill="1" applyBorder="1" applyAlignment="1">
      <alignment vertical="center"/>
    </xf>
    <xf numFmtId="188" fontId="20" fillId="2" borderId="0" xfId="1" applyNumberFormat="1" applyFont="1" applyFill="1" applyBorder="1" applyAlignment="1">
      <alignment vertical="center"/>
    </xf>
    <xf numFmtId="187" fontId="20" fillId="2" borderId="22" xfId="1" applyNumberFormat="1" applyFont="1" applyFill="1" applyBorder="1" applyAlignment="1">
      <alignment vertical="center"/>
    </xf>
    <xf numFmtId="188" fontId="20" fillId="2" borderId="59" xfId="1" applyNumberFormat="1" applyFont="1" applyFill="1" applyBorder="1" applyAlignment="1">
      <alignment horizontal="center" vertical="center"/>
    </xf>
    <xf numFmtId="187" fontId="20" fillId="2" borderId="66" xfId="1" applyNumberFormat="1" applyFont="1" applyFill="1" applyBorder="1" applyAlignment="1">
      <alignment horizontal="center" vertical="center"/>
    </xf>
    <xf numFmtId="188" fontId="20" fillId="2" borderId="63" xfId="1" applyNumberFormat="1" applyFont="1" applyFill="1" applyBorder="1" applyAlignment="1">
      <alignment horizontal="center" vertical="center"/>
    </xf>
    <xf numFmtId="187" fontId="20" fillId="2" borderId="67" xfId="1" applyNumberFormat="1" applyFont="1" applyFill="1" applyBorder="1" applyAlignment="1">
      <alignment horizontal="center" vertical="center"/>
    </xf>
    <xf numFmtId="188" fontId="20" fillId="0" borderId="5" xfId="1" applyNumberFormat="1" applyFont="1" applyFill="1" applyBorder="1" applyAlignment="1">
      <alignment vertical="center"/>
    </xf>
    <xf numFmtId="187" fontId="20" fillId="0" borderId="128" xfId="1" applyNumberFormat="1" applyFont="1" applyFill="1" applyBorder="1" applyAlignment="1">
      <alignment vertical="center"/>
    </xf>
    <xf numFmtId="188" fontId="20" fillId="0" borderId="4" xfId="1" applyNumberFormat="1" applyFont="1" applyFill="1" applyBorder="1" applyAlignment="1">
      <alignment vertical="center"/>
    </xf>
    <xf numFmtId="187" fontId="20" fillId="0" borderId="129" xfId="1" applyNumberFormat="1" applyFont="1" applyFill="1" applyBorder="1" applyAlignment="1">
      <alignment vertical="center"/>
    </xf>
    <xf numFmtId="189" fontId="27" fillId="0" borderId="59" xfId="3" applyNumberFormat="1" applyFont="1" applyFill="1" applyBorder="1" applyAlignment="1">
      <alignment horizontal="left" vertical="center"/>
    </xf>
    <xf numFmtId="0" fontId="27" fillId="0" borderId="60" xfId="3" applyFont="1" applyFill="1" applyBorder="1" applyAlignment="1">
      <alignment horizontal="left" vertical="center"/>
    </xf>
    <xf numFmtId="188" fontId="28" fillId="0" borderId="59" xfId="0" applyNumberFormat="1" applyFont="1" applyFill="1" applyBorder="1" applyAlignment="1">
      <alignment horizontal="center" vertical="center"/>
    </xf>
    <xf numFmtId="187" fontId="28" fillId="0" borderId="62" xfId="0" applyNumberFormat="1" applyFont="1" applyFill="1" applyBorder="1" applyAlignment="1">
      <alignment horizontal="center" vertical="center"/>
    </xf>
    <xf numFmtId="188" fontId="28" fillId="0" borderId="63" xfId="0" applyNumberFormat="1" applyFont="1" applyFill="1" applyBorder="1" applyAlignment="1">
      <alignment horizontal="center" vertical="center"/>
    </xf>
    <xf numFmtId="1" fontId="28" fillId="0" borderId="59" xfId="0" applyNumberFormat="1" applyFont="1" applyFill="1" applyBorder="1" applyAlignment="1">
      <alignment horizontal="center" vertical="center"/>
    </xf>
    <xf numFmtId="188" fontId="28" fillId="0" borderId="113" xfId="0" applyNumberFormat="1" applyFont="1" applyFill="1" applyBorder="1" applyAlignment="1">
      <alignment horizontal="center" vertical="center"/>
    </xf>
    <xf numFmtId="188" fontId="28" fillId="0" borderId="11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4" fontId="30" fillId="0" borderId="60" xfId="0" applyNumberFormat="1" applyFont="1" applyFill="1" applyBorder="1" applyAlignment="1">
      <alignment horizontal="center" vertical="center"/>
    </xf>
    <xf numFmtId="188" fontId="31" fillId="0" borderId="63" xfId="1" applyNumberFormat="1" applyFont="1" applyFill="1" applyBorder="1" applyAlignment="1">
      <alignment horizontal="center" vertical="center"/>
    </xf>
    <xf numFmtId="187" fontId="31" fillId="0" borderId="66" xfId="1" applyNumberFormat="1" applyFont="1" applyFill="1" applyBorder="1" applyAlignment="1">
      <alignment horizontal="center" vertical="center"/>
    </xf>
    <xf numFmtId="187" fontId="31" fillId="0" borderId="67" xfId="1" applyNumberFormat="1" applyFont="1" applyFill="1" applyBorder="1" applyAlignment="1">
      <alignment horizontal="center" vertical="center"/>
    </xf>
    <xf numFmtId="188" fontId="31" fillId="0" borderId="59" xfId="1" applyNumberFormat="1" applyFont="1" applyFill="1" applyBorder="1" applyAlignment="1">
      <alignment horizontal="center" vertical="center"/>
    </xf>
    <xf numFmtId="4" fontId="30" fillId="0" borderId="115" xfId="0" applyNumberFormat="1" applyFont="1" applyFill="1" applyBorder="1" applyAlignment="1">
      <alignment horizontal="center" vertical="center"/>
    </xf>
    <xf numFmtId="187" fontId="33" fillId="0" borderId="65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188" fontId="33" fillId="0" borderId="16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187" fontId="33" fillId="0" borderId="64" xfId="0" applyNumberFormat="1" applyFont="1" applyFill="1" applyBorder="1" applyAlignment="1">
      <alignment horizontal="center" vertical="center"/>
    </xf>
    <xf numFmtId="3" fontId="33" fillId="0" borderId="122" xfId="0" applyNumberFormat="1" applyFont="1" applyFill="1" applyBorder="1" applyAlignment="1">
      <alignment horizontal="center" vertical="center"/>
    </xf>
    <xf numFmtId="3" fontId="33" fillId="0" borderId="123" xfId="0" applyNumberFormat="1" applyFont="1" applyFill="1" applyBorder="1" applyAlignment="1">
      <alignment horizontal="center" vertical="center"/>
    </xf>
    <xf numFmtId="188" fontId="33" fillId="0" borderId="123" xfId="0" applyNumberFormat="1" applyFont="1" applyFill="1" applyBorder="1" applyAlignment="1">
      <alignment horizontal="center" vertical="center"/>
    </xf>
    <xf numFmtId="4" fontId="33" fillId="0" borderId="124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3" fontId="35" fillId="0" borderId="15" xfId="0" applyNumberFormat="1" applyFont="1" applyFill="1" applyBorder="1" applyAlignment="1">
      <alignment horizontal="center" vertical="center"/>
    </xf>
    <xf numFmtId="188" fontId="35" fillId="0" borderId="12" xfId="0" applyNumberFormat="1" applyFont="1" applyFill="1" applyBorder="1" applyAlignment="1">
      <alignment horizontal="center" vertical="center"/>
    </xf>
    <xf numFmtId="187" fontId="35" fillId="0" borderId="65" xfId="0" applyNumberFormat="1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188" fontId="30" fillId="0" borderId="59" xfId="0" applyNumberFormat="1" applyFont="1" applyFill="1" applyBorder="1" applyAlignment="1">
      <alignment horizontal="center" vertical="center"/>
    </xf>
    <xf numFmtId="187" fontId="30" fillId="0" borderId="62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189" fontId="31" fillId="0" borderId="59" xfId="3" applyNumberFormat="1" applyFont="1" applyFill="1" applyBorder="1" applyAlignment="1">
      <alignment horizontal="center" vertical="center"/>
    </xf>
    <xf numFmtId="0" fontId="31" fillId="0" borderId="63" xfId="3" applyFont="1" applyFill="1" applyBorder="1" applyAlignment="1">
      <alignment horizontal="left" vertical="center"/>
    </xf>
    <xf numFmtId="3" fontId="36" fillId="0" borderId="12" xfId="1" applyNumberFormat="1" applyFont="1" applyFill="1" applyBorder="1" applyAlignment="1">
      <alignment horizontal="center" vertical="center"/>
    </xf>
    <xf numFmtId="187" fontId="36" fillId="0" borderId="23" xfId="1" applyNumberFormat="1" applyFont="1" applyFill="1" applyBorder="1" applyAlignment="1">
      <alignment horizontal="center" vertical="center"/>
    </xf>
    <xf numFmtId="3" fontId="36" fillId="0" borderId="24" xfId="1" applyNumberFormat="1" applyFont="1" applyFill="1" applyBorder="1" applyAlignment="1">
      <alignment horizontal="center" vertical="center"/>
    </xf>
    <xf numFmtId="187" fontId="36" fillId="0" borderId="25" xfId="1" applyNumberFormat="1" applyFont="1" applyFill="1" applyBorder="1" applyAlignment="1">
      <alignment horizontal="center" vertical="center"/>
    </xf>
    <xf numFmtId="3" fontId="36" fillId="0" borderId="16" xfId="1" applyNumberFormat="1" applyFont="1" applyFill="1" applyBorder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1" fontId="38" fillId="0" borderId="0" xfId="1" applyNumberFormat="1" applyFont="1" applyFill="1" applyBorder="1" applyAlignment="1">
      <alignment horizontal="center" vertical="center"/>
    </xf>
    <xf numFmtId="0" fontId="38" fillId="0" borderId="0" xfId="1" applyFont="1" applyFill="1" applyAlignment="1">
      <alignment horizontal="center" vertical="center"/>
    </xf>
    <xf numFmtId="188" fontId="39" fillId="0" borderId="59" xfId="1" applyNumberFormat="1" applyFont="1" applyFill="1" applyBorder="1" applyAlignment="1">
      <alignment horizontal="center" vertical="center"/>
    </xf>
    <xf numFmtId="187" fontId="39" fillId="0" borderId="66" xfId="1" applyNumberFormat="1" applyFont="1" applyFill="1" applyBorder="1" applyAlignment="1">
      <alignment horizontal="center" vertical="center"/>
    </xf>
    <xf numFmtId="188" fontId="39" fillId="0" borderId="63" xfId="1" applyNumberFormat="1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3" fontId="36" fillId="0" borderId="4" xfId="1" applyNumberFormat="1" applyFont="1" applyFill="1" applyBorder="1" applyAlignment="1">
      <alignment horizontal="center" vertical="center"/>
    </xf>
    <xf numFmtId="187" fontId="36" fillId="0" borderId="128" xfId="1" applyNumberFormat="1" applyFont="1" applyFill="1" applyBorder="1" applyAlignment="1">
      <alignment horizontal="center" vertical="center"/>
    </xf>
    <xf numFmtId="3" fontId="36" fillId="0" borderId="8" xfId="1" applyNumberFormat="1" applyFont="1" applyFill="1" applyBorder="1" applyAlignment="1">
      <alignment horizontal="center" vertical="center"/>
    </xf>
    <xf numFmtId="187" fontId="36" fillId="0" borderId="129" xfId="1" applyNumberFormat="1" applyFont="1" applyFill="1" applyBorder="1" applyAlignment="1">
      <alignment horizontal="center" vertical="center"/>
    </xf>
    <xf numFmtId="187" fontId="39" fillId="0" borderId="67" xfId="1" applyNumberFormat="1" applyFont="1" applyFill="1" applyBorder="1" applyAlignment="1">
      <alignment horizontal="center" vertical="center"/>
    </xf>
    <xf numFmtId="189" fontId="20" fillId="0" borderId="83" xfId="3" applyNumberFormat="1" applyFont="1" applyFill="1" applyBorder="1" applyAlignment="1">
      <alignment horizontal="center" vertical="center"/>
    </xf>
    <xf numFmtId="0" fontId="20" fillId="0" borderId="86" xfId="3" applyFont="1" applyFill="1" applyBorder="1" applyAlignment="1">
      <alignment horizontal="left" vertical="center"/>
    </xf>
    <xf numFmtId="188" fontId="20" fillId="0" borderId="83" xfId="1" applyNumberFormat="1" applyFont="1" applyFill="1" applyBorder="1" applyAlignment="1">
      <alignment horizontal="center" vertical="center"/>
    </xf>
    <xf numFmtId="187" fontId="20" fillId="0" borderId="130" xfId="1" applyNumberFormat="1" applyFont="1" applyFill="1" applyBorder="1" applyAlignment="1">
      <alignment horizontal="center" vertical="center"/>
    </xf>
    <xf numFmtId="188" fontId="20" fillId="0" borderId="86" xfId="1" applyNumberFormat="1" applyFont="1" applyFill="1" applyBorder="1" applyAlignment="1">
      <alignment horizontal="center" vertical="center"/>
    </xf>
    <xf numFmtId="187" fontId="20" fillId="0" borderId="131" xfId="1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center" vertical="top" wrapText="1"/>
    </xf>
    <xf numFmtId="3" fontId="13" fillId="0" borderId="44" xfId="0" applyNumberFormat="1" applyFont="1" applyFill="1" applyBorder="1" applyAlignment="1">
      <alignment horizontal="center" vertical="top" wrapText="1"/>
    </xf>
    <xf numFmtId="3" fontId="13" fillId="0" borderId="36" xfId="0" applyNumberFormat="1" applyFont="1" applyFill="1" applyBorder="1" applyAlignment="1">
      <alignment horizontal="center" vertical="top" wrapText="1"/>
    </xf>
    <xf numFmtId="188" fontId="13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88" fontId="13" fillId="0" borderId="45" xfId="0" applyNumberFormat="1" applyFont="1" applyFill="1" applyBorder="1" applyAlignment="1">
      <alignment horizontal="center" vertical="center"/>
    </xf>
    <xf numFmtId="188" fontId="13" fillId="0" borderId="46" xfId="0" applyNumberFormat="1" applyFont="1" applyFill="1" applyBorder="1" applyAlignment="1">
      <alignment horizontal="center" vertical="center"/>
    </xf>
    <xf numFmtId="188" fontId="13" fillId="0" borderId="47" xfId="0" applyNumberFormat="1" applyFont="1" applyFill="1" applyBorder="1" applyAlignment="1">
      <alignment horizontal="center" vertical="center"/>
    </xf>
    <xf numFmtId="188" fontId="19" fillId="0" borderId="48" xfId="0" applyNumberFormat="1" applyFont="1" applyFill="1" applyBorder="1" applyAlignment="1">
      <alignment horizontal="center" vertical="center" wrapText="1"/>
    </xf>
    <xf numFmtId="188" fontId="19" fillId="0" borderId="49" xfId="0" applyNumberFormat="1" applyFont="1" applyFill="1" applyBorder="1" applyAlignment="1">
      <alignment horizontal="center" vertical="center"/>
    </xf>
    <xf numFmtId="188" fontId="19" fillId="0" borderId="5" xfId="0" applyNumberFormat="1" applyFont="1" applyFill="1" applyBorder="1" applyAlignment="1">
      <alignment horizontal="center" vertical="center"/>
    </xf>
    <xf numFmtId="188" fontId="19" fillId="0" borderId="31" xfId="0" applyNumberFormat="1" applyFont="1" applyFill="1" applyBorder="1" applyAlignment="1">
      <alignment horizontal="center" vertical="center"/>
    </xf>
    <xf numFmtId="188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188" fontId="13" fillId="0" borderId="32" xfId="0" applyNumberFormat="1" applyFont="1" applyFill="1" applyBorder="1" applyAlignment="1">
      <alignment horizontal="center" vertical="center"/>
    </xf>
    <xf numFmtId="0" fontId="32" fillId="0" borderId="11" xfId="3" applyFont="1" applyFill="1" applyBorder="1" applyAlignment="1">
      <alignment horizontal="center" vertical="center" shrinkToFit="1"/>
    </xf>
    <xf numFmtId="0" fontId="32" fillId="0" borderId="13" xfId="3" applyFont="1" applyFill="1" applyBorder="1" applyAlignment="1">
      <alignment horizontal="center" vertical="center" shrinkToFit="1"/>
    </xf>
    <xf numFmtId="0" fontId="13" fillId="0" borderId="7" xfId="3" applyFont="1" applyFill="1" applyBorder="1" applyAlignment="1">
      <alignment horizontal="left" vertical="center" wrapText="1" shrinkToFit="1"/>
    </xf>
    <xf numFmtId="0" fontId="13" fillId="0" borderId="14" xfId="3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7" xfId="3" applyFont="1" applyFill="1" applyBorder="1" applyAlignment="1">
      <alignment horizontal="left" vertical="center" shrinkToFit="1"/>
    </xf>
    <xf numFmtId="0" fontId="13" fillId="0" borderId="14" xfId="3" applyFont="1" applyFill="1" applyBorder="1" applyAlignment="1">
      <alignment horizontal="left" vertical="center" wrapText="1" shrinkToFit="1"/>
    </xf>
    <xf numFmtId="188" fontId="13" fillId="0" borderId="43" xfId="0" applyNumberFormat="1" applyFont="1" applyFill="1" applyBorder="1" applyAlignment="1">
      <alignment horizontal="center" vertical="center" wrapText="1" shrinkToFit="1"/>
    </xf>
    <xf numFmtId="188" fontId="13" fillId="0" borderId="36" xfId="0" applyNumberFormat="1" applyFont="1" applyFill="1" applyBorder="1" applyAlignment="1">
      <alignment horizontal="center" vertical="center" wrapText="1" shrinkToFi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125" xfId="0" applyFont="1" applyFill="1" applyBorder="1" applyAlignment="1">
      <alignment horizontal="center" vertical="top" wrapText="1"/>
    </xf>
    <xf numFmtId="0" fontId="13" fillId="0" borderId="126" xfId="0" applyFont="1" applyFill="1" applyBorder="1" applyAlignment="1">
      <alignment horizontal="center" vertical="top" wrapText="1"/>
    </xf>
    <xf numFmtId="0" fontId="13" fillId="0" borderId="127" xfId="0" applyFont="1" applyFill="1" applyBorder="1" applyAlignment="1">
      <alignment horizontal="center" vertical="top" wrapText="1"/>
    </xf>
    <xf numFmtId="188" fontId="13" fillId="0" borderId="102" xfId="0" applyNumberFormat="1" applyFont="1" applyFill="1" applyBorder="1" applyAlignment="1">
      <alignment horizontal="center" vertical="top" wrapText="1"/>
    </xf>
    <xf numFmtId="188" fontId="13" fillId="0" borderId="110" xfId="0" applyNumberFormat="1" applyFont="1" applyFill="1" applyBorder="1" applyAlignment="1">
      <alignment horizontal="center" vertical="top" wrapText="1"/>
    </xf>
    <xf numFmtId="0" fontId="13" fillId="0" borderId="103" xfId="0" applyFont="1" applyFill="1" applyBorder="1" applyAlignment="1">
      <alignment horizontal="center" vertical="top" wrapText="1"/>
    </xf>
    <xf numFmtId="0" fontId="13" fillId="0" borderId="111" xfId="0" applyFont="1" applyFill="1" applyBorder="1" applyAlignment="1">
      <alignment horizontal="center" vertical="top" wrapText="1"/>
    </xf>
    <xf numFmtId="0" fontId="13" fillId="0" borderId="101" xfId="0" applyFont="1" applyFill="1" applyBorder="1" applyAlignment="1">
      <alignment horizontal="center" vertical="top" wrapText="1"/>
    </xf>
    <xf numFmtId="0" fontId="13" fillId="0" borderId="112" xfId="0" applyFont="1" applyFill="1" applyBorder="1" applyAlignment="1">
      <alignment horizontal="center" vertical="top" wrapText="1"/>
    </xf>
    <xf numFmtId="0" fontId="23" fillId="0" borderId="7" xfId="3" applyFont="1" applyFill="1" applyBorder="1" applyAlignment="1">
      <alignment horizontal="center" vertical="center" shrinkToFit="1"/>
    </xf>
    <xf numFmtId="0" fontId="23" fillId="0" borderId="14" xfId="3" applyFont="1" applyFill="1" applyBorder="1" applyAlignment="1">
      <alignment horizontal="center" vertical="center" shrinkToFit="1"/>
    </xf>
    <xf numFmtId="0" fontId="23" fillId="0" borderId="7" xfId="3" applyFont="1" applyFill="1" applyBorder="1" applyAlignment="1">
      <alignment horizontal="center" vertical="center" wrapText="1" shrinkToFit="1"/>
    </xf>
    <xf numFmtId="0" fontId="36" fillId="0" borderId="11" xfId="3" applyFont="1" applyFill="1" applyBorder="1" applyAlignment="1">
      <alignment horizontal="center" vertical="center" shrinkToFit="1"/>
    </xf>
    <xf numFmtId="0" fontId="36" fillId="0" borderId="24" xfId="1" applyFont="1" applyFill="1" applyBorder="1" applyAlignment="1">
      <alignment horizontal="center" vertical="center" shrinkToFit="1"/>
    </xf>
    <xf numFmtId="188" fontId="37" fillId="0" borderId="7" xfId="1" applyNumberFormat="1" applyFont="1" applyFill="1" applyBorder="1" applyAlignment="1">
      <alignment horizontal="center" vertical="top" wrapText="1"/>
    </xf>
    <xf numFmtId="188" fontId="37" fillId="0" borderId="8" xfId="1" applyNumberFormat="1" applyFont="1" applyFill="1" applyBorder="1" applyAlignment="1">
      <alignment horizontal="center" vertical="top" wrapText="1"/>
    </xf>
    <xf numFmtId="188" fontId="37" fillId="0" borderId="27" xfId="1" applyNumberFormat="1" applyFont="1" applyFill="1" applyBorder="1" applyAlignment="1">
      <alignment horizontal="center" vertical="top" wrapText="1"/>
    </xf>
    <xf numFmtId="188" fontId="37" fillId="0" borderId="50" xfId="1" applyNumberFormat="1" applyFont="1" applyFill="1" applyBorder="1" applyAlignment="1">
      <alignment horizontal="center" vertical="top" wrapText="1"/>
    </xf>
    <xf numFmtId="188" fontId="37" fillId="0" borderId="55" xfId="1" applyNumberFormat="1" applyFont="1" applyFill="1" applyBorder="1" applyAlignment="1">
      <alignment horizontal="center" vertical="top" wrapText="1"/>
    </xf>
    <xf numFmtId="188" fontId="37" fillId="0" borderId="14" xfId="1" applyNumberFormat="1" applyFont="1" applyFill="1" applyBorder="1" applyAlignment="1">
      <alignment horizontal="center" vertical="top" wrapText="1"/>
    </xf>
    <xf numFmtId="0" fontId="23" fillId="0" borderId="7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23" fillId="0" borderId="4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188" fontId="24" fillId="0" borderId="95" xfId="1" applyNumberFormat="1" applyFont="1" applyFill="1" applyBorder="1" applyAlignment="1">
      <alignment horizontal="center" vertical="center" wrapText="1"/>
    </xf>
    <xf numFmtId="188" fontId="24" fillId="0" borderId="7" xfId="1" applyNumberFormat="1" applyFont="1" applyFill="1" applyBorder="1" applyAlignment="1">
      <alignment horizontal="center" vertical="center" wrapText="1"/>
    </xf>
    <xf numFmtId="188" fontId="23" fillId="0" borderId="45" xfId="1" applyNumberFormat="1" applyFont="1" applyFill="1" applyBorder="1" applyAlignment="1">
      <alignment horizontal="center" vertical="center"/>
    </xf>
    <xf numFmtId="188" fontId="23" fillId="0" borderId="46" xfId="1" applyNumberFormat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vertical="center"/>
    </xf>
    <xf numFmtId="0" fontId="23" fillId="0" borderId="47" xfId="1" applyFont="1" applyFill="1" applyBorder="1" applyAlignment="1">
      <alignment vertical="center"/>
    </xf>
    <xf numFmtId="188" fontId="37" fillId="0" borderId="51" xfId="1" applyNumberFormat="1" applyFont="1" applyFill="1" applyBorder="1" applyAlignment="1">
      <alignment horizontal="center" vertical="top" wrapText="1"/>
    </xf>
    <xf numFmtId="188" fontId="37" fillId="0" borderId="52" xfId="1" applyNumberFormat="1" applyFont="1" applyFill="1" applyBorder="1" applyAlignment="1">
      <alignment horizontal="center" vertical="top" wrapText="1"/>
    </xf>
    <xf numFmtId="0" fontId="23" fillId="0" borderId="48" xfId="1" applyFont="1" applyFill="1" applyBorder="1" applyAlignment="1">
      <alignment horizontal="center" vertical="center"/>
    </xf>
    <xf numFmtId="0" fontId="23" fillId="0" borderId="49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188" fontId="23" fillId="0" borderId="43" xfId="1" applyNumberFormat="1" applyFont="1" applyFill="1" applyBorder="1" applyAlignment="1">
      <alignment horizontal="center" vertical="center" wrapText="1"/>
    </xf>
    <xf numFmtId="188" fontId="23" fillId="0" borderId="1" xfId="1" applyNumberFormat="1" applyFont="1" applyFill="1" applyBorder="1" applyAlignment="1">
      <alignment horizontal="center" vertical="center" wrapText="1"/>
    </xf>
    <xf numFmtId="188" fontId="23" fillId="0" borderId="47" xfId="1" applyNumberFormat="1" applyFont="1" applyFill="1" applyBorder="1" applyAlignment="1">
      <alignment horizontal="center" vertical="center"/>
    </xf>
    <xf numFmtId="188" fontId="23" fillId="0" borderId="7" xfId="1" applyNumberFormat="1" applyFont="1" applyFill="1" applyBorder="1" applyAlignment="1">
      <alignment horizontal="center" vertical="center" wrapText="1"/>
    </xf>
    <xf numFmtId="188" fontId="23" fillId="0" borderId="8" xfId="1" applyNumberFormat="1" applyFont="1" applyFill="1" applyBorder="1" applyAlignment="1">
      <alignment horizontal="center" vertical="center" wrapText="1"/>
    </xf>
    <xf numFmtId="188" fontId="23" fillId="0" borderId="27" xfId="1" applyNumberFormat="1" applyFont="1" applyFill="1" applyBorder="1" applyAlignment="1">
      <alignment horizontal="center" vertical="center" wrapText="1"/>
    </xf>
    <xf numFmtId="188" fontId="23" fillId="0" borderId="50" xfId="1" applyNumberFormat="1" applyFont="1" applyFill="1" applyBorder="1" applyAlignment="1">
      <alignment horizontal="center" vertical="center" wrapText="1"/>
    </xf>
    <xf numFmtId="188" fontId="23" fillId="0" borderId="53" xfId="1" applyNumberFormat="1" applyFont="1" applyFill="1" applyBorder="1" applyAlignment="1">
      <alignment horizontal="center" vertical="center" wrapText="1"/>
    </xf>
    <xf numFmtId="188" fontId="23" fillId="0" borderId="54" xfId="1" applyNumberFormat="1" applyFont="1" applyFill="1" applyBorder="1" applyAlignment="1">
      <alignment horizontal="center" vertical="center" wrapText="1"/>
    </xf>
    <xf numFmtId="188" fontId="23" fillId="0" borderId="5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อัตราได้งานทำ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0</xdr:colOff>
      <xdr:row>47</xdr:row>
      <xdr:rowOff>133350</xdr:rowOff>
    </xdr:to>
    <xdr:sp macro="" textlink="">
      <xdr:nvSpPr>
        <xdr:cNvPr id="13589" name="Line 10"/>
        <xdr:cNvSpPr>
          <a:spLocks noChangeShapeType="1"/>
        </xdr:cNvSpPr>
      </xdr:nvSpPr>
      <xdr:spPr bwMode="auto">
        <a:xfrm>
          <a:off x="3114675" y="400050"/>
          <a:ext cx="0" cy="7229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48</xdr:row>
      <xdr:rowOff>0</xdr:rowOff>
    </xdr:to>
    <xdr:sp macro="" textlink="">
      <xdr:nvSpPr>
        <xdr:cNvPr id="13590" name="Line 11"/>
        <xdr:cNvSpPr>
          <a:spLocks noChangeShapeType="1"/>
        </xdr:cNvSpPr>
      </xdr:nvSpPr>
      <xdr:spPr bwMode="auto">
        <a:xfrm>
          <a:off x="3800475" y="409575"/>
          <a:ext cx="0" cy="7248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0</xdr:colOff>
      <xdr:row>48</xdr:row>
      <xdr:rowOff>0</xdr:rowOff>
    </xdr:to>
    <xdr:sp macro="" textlink="">
      <xdr:nvSpPr>
        <xdr:cNvPr id="13591" name="Line 12"/>
        <xdr:cNvSpPr>
          <a:spLocks noChangeShapeType="1"/>
        </xdr:cNvSpPr>
      </xdr:nvSpPr>
      <xdr:spPr bwMode="auto">
        <a:xfrm>
          <a:off x="4581525" y="409575"/>
          <a:ext cx="0" cy="7248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47</xdr:row>
      <xdr:rowOff>133350</xdr:rowOff>
    </xdr:to>
    <xdr:sp macro="" textlink="">
      <xdr:nvSpPr>
        <xdr:cNvPr id="13592" name="Line 13"/>
        <xdr:cNvSpPr>
          <a:spLocks noChangeShapeType="1"/>
        </xdr:cNvSpPr>
      </xdr:nvSpPr>
      <xdr:spPr bwMode="auto">
        <a:xfrm>
          <a:off x="5362575" y="400050"/>
          <a:ext cx="0" cy="7229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9525</xdr:rowOff>
    </xdr:from>
    <xdr:to>
      <xdr:col>13</xdr:col>
      <xdr:colOff>0</xdr:colOff>
      <xdr:row>47</xdr:row>
      <xdr:rowOff>133350</xdr:rowOff>
    </xdr:to>
    <xdr:sp macro="" textlink="">
      <xdr:nvSpPr>
        <xdr:cNvPr id="13593" name="Line 14"/>
        <xdr:cNvSpPr>
          <a:spLocks noChangeShapeType="1"/>
        </xdr:cNvSpPr>
      </xdr:nvSpPr>
      <xdr:spPr bwMode="auto">
        <a:xfrm>
          <a:off x="6181725" y="400050"/>
          <a:ext cx="0" cy="7229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47</xdr:row>
      <xdr:rowOff>123825</xdr:rowOff>
    </xdr:to>
    <xdr:sp macro="" textlink="">
      <xdr:nvSpPr>
        <xdr:cNvPr id="13594" name="Line 15"/>
        <xdr:cNvSpPr>
          <a:spLocks noChangeShapeType="1"/>
        </xdr:cNvSpPr>
      </xdr:nvSpPr>
      <xdr:spPr bwMode="auto">
        <a:xfrm>
          <a:off x="7553325" y="390525"/>
          <a:ext cx="0" cy="7229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47</xdr:row>
      <xdr:rowOff>123825</xdr:rowOff>
    </xdr:to>
    <xdr:sp macro="" textlink="">
      <xdr:nvSpPr>
        <xdr:cNvPr id="13595" name="Line 18"/>
        <xdr:cNvSpPr>
          <a:spLocks noChangeShapeType="1"/>
        </xdr:cNvSpPr>
      </xdr:nvSpPr>
      <xdr:spPr bwMode="auto">
        <a:xfrm>
          <a:off x="8229600" y="390525"/>
          <a:ext cx="0" cy="7229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5</xdr:col>
      <xdr:colOff>0</xdr:colOff>
      <xdr:row>48</xdr:row>
      <xdr:rowOff>133350</xdr:rowOff>
    </xdr:to>
    <xdr:sp macro="" textlink="">
      <xdr:nvSpPr>
        <xdr:cNvPr id="12494" name="Line 10"/>
        <xdr:cNvSpPr>
          <a:spLocks noChangeShapeType="1"/>
        </xdr:cNvSpPr>
      </xdr:nvSpPr>
      <xdr:spPr bwMode="auto">
        <a:xfrm>
          <a:off x="3181350" y="590550"/>
          <a:ext cx="0" cy="7677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0</xdr:colOff>
      <xdr:row>49</xdr:row>
      <xdr:rowOff>0</xdr:rowOff>
    </xdr:to>
    <xdr:sp macro="" textlink="">
      <xdr:nvSpPr>
        <xdr:cNvPr id="12495" name="Line 11"/>
        <xdr:cNvSpPr>
          <a:spLocks noChangeShapeType="1"/>
        </xdr:cNvSpPr>
      </xdr:nvSpPr>
      <xdr:spPr bwMode="auto">
        <a:xfrm>
          <a:off x="3867150" y="600075"/>
          <a:ext cx="0" cy="769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12496" name="Line 12"/>
        <xdr:cNvSpPr>
          <a:spLocks noChangeShapeType="1"/>
        </xdr:cNvSpPr>
      </xdr:nvSpPr>
      <xdr:spPr bwMode="auto">
        <a:xfrm>
          <a:off x="4648200" y="600075"/>
          <a:ext cx="0" cy="769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48</xdr:row>
      <xdr:rowOff>133350</xdr:rowOff>
    </xdr:to>
    <xdr:sp macro="" textlink="">
      <xdr:nvSpPr>
        <xdr:cNvPr id="12497" name="Line 13"/>
        <xdr:cNvSpPr>
          <a:spLocks noChangeShapeType="1"/>
        </xdr:cNvSpPr>
      </xdr:nvSpPr>
      <xdr:spPr bwMode="auto">
        <a:xfrm>
          <a:off x="5429250" y="590550"/>
          <a:ext cx="0" cy="7677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48</xdr:row>
      <xdr:rowOff>133350</xdr:rowOff>
    </xdr:to>
    <xdr:sp macro="" textlink="">
      <xdr:nvSpPr>
        <xdr:cNvPr id="12498" name="Line 14"/>
        <xdr:cNvSpPr>
          <a:spLocks noChangeShapeType="1"/>
        </xdr:cNvSpPr>
      </xdr:nvSpPr>
      <xdr:spPr bwMode="auto">
        <a:xfrm>
          <a:off x="6248400" y="590550"/>
          <a:ext cx="0" cy="7677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60"/>
  <sheetViews>
    <sheetView tabSelected="1" zoomScale="115" zoomScaleNormal="115" zoomScaleSheetLayoutView="99" workbookViewId="0">
      <pane ySplit="5" topLeftCell="A24" activePane="bottomLeft" state="frozen"/>
      <selection pane="bottomLeft" activeCell="A2" sqref="A2"/>
    </sheetView>
  </sheetViews>
  <sheetFormatPr defaultRowHeight="24" x14ac:dyDescent="0.55000000000000004"/>
  <cols>
    <col min="1" max="1" width="3.85546875" style="73" customWidth="1"/>
    <col min="2" max="2" width="25.5703125" style="16" customWidth="1"/>
    <col min="3" max="3" width="11.7109375" style="70" customWidth="1"/>
    <col min="4" max="4" width="7" style="12" customWidth="1"/>
    <col min="5" max="5" width="9.42578125" style="71" customWidth="1"/>
    <col min="6" max="6" width="6.85546875" style="12" bestFit="1" customWidth="1"/>
    <col min="7" max="7" width="9.28515625" style="16" customWidth="1"/>
    <col min="8" max="8" width="6.7109375" style="12" customWidth="1"/>
    <col min="9" max="9" width="9.5703125" style="16" customWidth="1"/>
    <col min="10" max="10" width="6.85546875" style="12" customWidth="1"/>
    <col min="11" max="11" width="9.42578125" style="16" customWidth="1"/>
    <col min="12" max="12" width="6.42578125" style="12" customWidth="1"/>
    <col min="13" max="13" width="9.42578125" style="16" customWidth="1"/>
    <col min="14" max="14" width="9.140625" style="16" customWidth="1"/>
    <col min="15" max="15" width="10" style="16" customWidth="1"/>
    <col min="16" max="16" width="8.140625" style="12" customWidth="1"/>
    <col min="17" max="17" width="10.140625" style="16" customWidth="1"/>
    <col min="18" max="18" width="11" style="72" bestFit="1" customWidth="1"/>
    <col min="19" max="19" width="6.28515625" style="12" bestFit="1" customWidth="1"/>
    <col min="20" max="20" width="5.85546875" style="16" bestFit="1" customWidth="1"/>
    <col min="21" max="21" width="6.28515625" style="72" bestFit="1" customWidth="1"/>
    <col min="22" max="22" width="5.7109375" style="72" bestFit="1" customWidth="1"/>
    <col min="23" max="16384" width="9.140625" style="16"/>
  </cols>
  <sheetData>
    <row r="1" spans="1:22" s="44" customFormat="1" ht="21.75" customHeight="1" x14ac:dyDescent="0.5">
      <c r="A1" s="40" t="s">
        <v>106</v>
      </c>
      <c r="B1" s="13"/>
      <c r="C1" s="41"/>
      <c r="D1" s="8"/>
      <c r="E1" s="42"/>
      <c r="F1" s="8"/>
      <c r="G1" s="13"/>
      <c r="H1" s="8"/>
      <c r="I1" s="13"/>
      <c r="J1" s="8"/>
      <c r="K1" s="13"/>
      <c r="L1" s="8"/>
      <c r="M1" s="13"/>
      <c r="N1" s="13"/>
      <c r="O1" s="13"/>
      <c r="P1" s="8"/>
      <c r="Q1" s="13"/>
      <c r="R1" s="43"/>
      <c r="S1" s="8"/>
      <c r="T1" s="13"/>
      <c r="U1" s="43"/>
      <c r="V1" s="43"/>
    </row>
    <row r="2" spans="1:22" s="48" customFormat="1" ht="3.75" customHeight="1" thickBot="1" x14ac:dyDescent="0.55000000000000004">
      <c r="A2" s="45"/>
      <c r="B2" s="14"/>
      <c r="C2" s="46"/>
      <c r="D2" s="9"/>
      <c r="E2" s="47"/>
      <c r="F2" s="9"/>
      <c r="G2" s="14"/>
      <c r="H2" s="9"/>
      <c r="I2" s="14"/>
      <c r="J2" s="9"/>
      <c r="K2" s="14"/>
      <c r="L2" s="9"/>
      <c r="M2" s="14"/>
      <c r="N2" s="14"/>
      <c r="O2" s="14"/>
      <c r="P2" s="9"/>
      <c r="Q2" s="14"/>
      <c r="R2" s="11"/>
      <c r="S2" s="9"/>
      <c r="T2" s="14"/>
      <c r="U2" s="11"/>
      <c r="V2" s="11"/>
    </row>
    <row r="3" spans="1:22" s="49" customFormat="1" ht="24.75" customHeight="1" thickTop="1" x14ac:dyDescent="0.5">
      <c r="A3" s="364" t="s">
        <v>32</v>
      </c>
      <c r="B3" s="365"/>
      <c r="C3" s="370" t="s">
        <v>87</v>
      </c>
      <c r="D3" s="373" t="s">
        <v>61</v>
      </c>
      <c r="E3" s="374"/>
      <c r="F3" s="377" t="s">
        <v>88</v>
      </c>
      <c r="G3" s="378"/>
      <c r="H3" s="378"/>
      <c r="I3" s="378"/>
      <c r="J3" s="378"/>
      <c r="K3" s="378"/>
      <c r="L3" s="378"/>
      <c r="M3" s="379"/>
      <c r="N3" s="380" t="s">
        <v>103</v>
      </c>
      <c r="O3" s="381"/>
      <c r="P3" s="396" t="s">
        <v>49</v>
      </c>
      <c r="Q3" s="396"/>
      <c r="R3" s="398" t="s">
        <v>55</v>
      </c>
      <c r="S3" s="401" t="s">
        <v>90</v>
      </c>
      <c r="T3" s="402"/>
      <c r="U3" s="402"/>
      <c r="V3" s="403"/>
    </row>
    <row r="4" spans="1:22" s="1" customFormat="1" ht="69.75" customHeight="1" x14ac:dyDescent="0.5">
      <c r="A4" s="366"/>
      <c r="B4" s="367"/>
      <c r="C4" s="371"/>
      <c r="D4" s="375"/>
      <c r="E4" s="376"/>
      <c r="F4" s="384" t="s">
        <v>62</v>
      </c>
      <c r="G4" s="385"/>
      <c r="H4" s="384" t="s">
        <v>33</v>
      </c>
      <c r="I4" s="386"/>
      <c r="J4" s="384" t="s">
        <v>63</v>
      </c>
      <c r="K4" s="387"/>
      <c r="L4" s="384" t="s">
        <v>34</v>
      </c>
      <c r="M4" s="384"/>
      <c r="N4" s="382"/>
      <c r="O4" s="383"/>
      <c r="P4" s="397"/>
      <c r="Q4" s="397"/>
      <c r="R4" s="399"/>
      <c r="S4" s="404" t="s">
        <v>101</v>
      </c>
      <c r="T4" s="406" t="s">
        <v>102</v>
      </c>
      <c r="U4" s="406" t="s">
        <v>100</v>
      </c>
      <c r="V4" s="408" t="s">
        <v>99</v>
      </c>
    </row>
    <row r="5" spans="1:22" s="49" customFormat="1" ht="42" customHeight="1" x14ac:dyDescent="0.5">
      <c r="A5" s="368"/>
      <c r="B5" s="369"/>
      <c r="C5" s="372"/>
      <c r="D5" s="50" t="s">
        <v>35</v>
      </c>
      <c r="E5" s="51" t="s">
        <v>36</v>
      </c>
      <c r="F5" s="6" t="s">
        <v>37</v>
      </c>
      <c r="G5" s="7" t="s">
        <v>38</v>
      </c>
      <c r="H5" s="6" t="s">
        <v>39</v>
      </c>
      <c r="I5" s="7" t="s">
        <v>40</v>
      </c>
      <c r="J5" s="50" t="s">
        <v>41</v>
      </c>
      <c r="K5" s="7" t="s">
        <v>42</v>
      </c>
      <c r="L5" s="50" t="s">
        <v>43</v>
      </c>
      <c r="M5" s="7" t="s">
        <v>45</v>
      </c>
      <c r="N5" s="15" t="s">
        <v>44</v>
      </c>
      <c r="O5" s="7" t="s">
        <v>46</v>
      </c>
      <c r="P5" s="173" t="s">
        <v>47</v>
      </c>
      <c r="Q5" s="174" t="s">
        <v>48</v>
      </c>
      <c r="R5" s="400"/>
      <c r="S5" s="405"/>
      <c r="T5" s="407"/>
      <c r="U5" s="407"/>
      <c r="V5" s="409"/>
    </row>
    <row r="6" spans="1:22" s="1" customFormat="1" ht="17.100000000000001" customHeight="1" x14ac:dyDescent="0.5">
      <c r="A6" s="200">
        <v>1</v>
      </c>
      <c r="B6" s="201" t="s">
        <v>31</v>
      </c>
      <c r="C6" s="202">
        <v>41</v>
      </c>
      <c r="D6" s="203">
        <f>F6+H6+J6+L6</f>
        <v>32</v>
      </c>
      <c r="E6" s="204">
        <f>D6/C6*100</f>
        <v>78.048780487804876</v>
      </c>
      <c r="F6" s="205">
        <v>29</v>
      </c>
      <c r="G6" s="204">
        <f>F6/$D6*100</f>
        <v>90.625</v>
      </c>
      <c r="H6" s="205">
        <v>0</v>
      </c>
      <c r="I6" s="204">
        <f>H6/$D6*100</f>
        <v>0</v>
      </c>
      <c r="J6" s="203">
        <v>1</v>
      </c>
      <c r="K6" s="204">
        <f>J6/$D6*100</f>
        <v>3.125</v>
      </c>
      <c r="L6" s="203">
        <v>2</v>
      </c>
      <c r="M6" s="204">
        <f>L6/$D6*100</f>
        <v>6.25</v>
      </c>
      <c r="N6" s="203">
        <f>D6-J6</f>
        <v>31</v>
      </c>
      <c r="O6" s="17">
        <f>(N6/D6)*100</f>
        <v>96.875</v>
      </c>
      <c r="P6" s="205">
        <f>F6+H6</f>
        <v>29</v>
      </c>
      <c r="Q6" s="17">
        <f t="shared" ref="Q6:Q49" si="0">(P6/N6)*100</f>
        <v>93.548387096774192</v>
      </c>
      <c r="R6" s="18">
        <v>12915.769230769232</v>
      </c>
      <c r="S6" s="206">
        <f>'AUN-QA-11-4-3_adj'!D6+'AUN-QA-11-4-3_adj'!F6+'AUN-QA-11-4-3_adj'!H6</f>
        <v>24</v>
      </c>
      <c r="T6" s="207">
        <f>'AUN-QA-11-4-3_adj'!J6+'AUN-QA-11-4-3_adj'!L6</f>
        <v>3</v>
      </c>
      <c r="U6" s="207">
        <f>'AUN-QA-11-4-3_adj'!N6</f>
        <v>0</v>
      </c>
      <c r="V6" s="175">
        <f>((S6*0.5)+T6+(U6*1.5))/(S6+T6+U6)</f>
        <v>0.55555555555555558</v>
      </c>
    </row>
    <row r="7" spans="1:22" s="2" customFormat="1" ht="20.100000000000001" customHeight="1" x14ac:dyDescent="0.5">
      <c r="A7" s="390" t="s">
        <v>57</v>
      </c>
      <c r="B7" s="391"/>
      <c r="C7" s="82">
        <f>SUM(C6)</f>
        <v>41</v>
      </c>
      <c r="D7" s="19">
        <f>SUM(D6)</f>
        <v>32</v>
      </c>
      <c r="E7" s="20">
        <f>D7/C7*100</f>
        <v>78.048780487804876</v>
      </c>
      <c r="F7" s="21">
        <f>SUM(F6)</f>
        <v>29</v>
      </c>
      <c r="G7" s="20">
        <f>F7/$D7*100</f>
        <v>90.625</v>
      </c>
      <c r="H7" s="21">
        <f>SUM(H6)</f>
        <v>0</v>
      </c>
      <c r="I7" s="20">
        <f>H7/$D7*100</f>
        <v>0</v>
      </c>
      <c r="J7" s="19">
        <f>SUM(J6)</f>
        <v>1</v>
      </c>
      <c r="K7" s="20">
        <f>J7/$D7*100</f>
        <v>3.125</v>
      </c>
      <c r="L7" s="19">
        <f>SUM(L6)</f>
        <v>2</v>
      </c>
      <c r="M7" s="20">
        <f>L7/$D7*100</f>
        <v>6.25</v>
      </c>
      <c r="N7" s="19">
        <f>D7-J7</f>
        <v>31</v>
      </c>
      <c r="O7" s="17">
        <f>(N7/D7)*100</f>
        <v>96.875</v>
      </c>
      <c r="P7" s="21">
        <f>F7+H7</f>
        <v>29</v>
      </c>
      <c r="Q7" s="22">
        <f t="shared" si="0"/>
        <v>93.548387096774192</v>
      </c>
      <c r="R7" s="23">
        <v>12915.769230769232</v>
      </c>
      <c r="S7" s="184">
        <f>'AUN-QA-11-4-3_adj'!D7+'AUN-QA-11-4-3_adj'!F7+'AUN-QA-11-4-3_adj'!H7</f>
        <v>24</v>
      </c>
      <c r="T7" s="185">
        <f>'AUN-QA-11-4-3_adj'!J7+'AUN-QA-11-4-3_adj'!L7</f>
        <v>3</v>
      </c>
      <c r="U7" s="185">
        <f>'AUN-QA-11-4-3_adj'!N7</f>
        <v>0</v>
      </c>
      <c r="V7" s="176">
        <f t="shared" ref="V7:V49" si="1">((S7*0.5)+T7+(U7*1.5))/(S7+T7+U7)</f>
        <v>0.55555555555555558</v>
      </c>
    </row>
    <row r="8" spans="1:22" s="1" customFormat="1" ht="15.95" customHeight="1" x14ac:dyDescent="0.5">
      <c r="A8" s="52">
        <v>2</v>
      </c>
      <c r="B8" s="53" t="s">
        <v>18</v>
      </c>
      <c r="C8" s="208">
        <f>SUM(C9:C12)</f>
        <v>117</v>
      </c>
      <c r="D8" s="38">
        <f>SUM(D9:D12)</f>
        <v>87</v>
      </c>
      <c r="E8" s="17">
        <f t="shared" ref="E8:E49" si="2">D8/C8*100</f>
        <v>74.358974358974365</v>
      </c>
      <c r="F8" s="25">
        <f>SUM(F9:F12)</f>
        <v>76</v>
      </c>
      <c r="G8" s="17">
        <f t="shared" ref="G8:G49" si="3">F8/$D8*100</f>
        <v>87.356321839080465</v>
      </c>
      <c r="H8" s="25">
        <f>SUM(H9:H12)</f>
        <v>2</v>
      </c>
      <c r="I8" s="17">
        <f t="shared" ref="I8:I49" si="4">H8/$D8*100</f>
        <v>2.2988505747126435</v>
      </c>
      <c r="J8" s="38">
        <f>SUM(J9:J12)</f>
        <v>1</v>
      </c>
      <c r="K8" s="17">
        <f t="shared" ref="K8:K49" si="5">J8/$D8*100</f>
        <v>1.1494252873563218</v>
      </c>
      <c r="L8" s="38">
        <f>SUM(L9:L12)</f>
        <v>8</v>
      </c>
      <c r="M8" s="17">
        <f t="shared" ref="M8:M49" si="6">L8/$D8*100</f>
        <v>9.1954022988505741</v>
      </c>
      <c r="N8" s="24">
        <f>D8-J8</f>
        <v>86</v>
      </c>
      <c r="O8" s="17">
        <f>(N8/D8)*100</f>
        <v>98.850574712643677</v>
      </c>
      <c r="P8" s="25">
        <f t="shared" ref="P8:P46" si="7">F8+H8</f>
        <v>78</v>
      </c>
      <c r="Q8" s="17">
        <f t="shared" si="0"/>
        <v>90.697674418604649</v>
      </c>
      <c r="R8" s="18"/>
      <c r="S8" s="177">
        <f>'AUN-QA-11-4-3_adj'!D8+'AUN-QA-11-4-3_adj'!F8+'AUN-QA-11-4-3_adj'!H8</f>
        <v>69</v>
      </c>
      <c r="T8" s="178">
        <f>'AUN-QA-11-4-3_adj'!J8+'AUN-QA-11-4-3_adj'!L8</f>
        <v>2</v>
      </c>
      <c r="U8" s="178">
        <f>'AUN-QA-11-4-3_adj'!N8</f>
        <v>0</v>
      </c>
      <c r="V8" s="175">
        <f t="shared" si="1"/>
        <v>0.5140845070422535</v>
      </c>
    </row>
    <row r="9" spans="1:22" s="216" customFormat="1" ht="15.95" customHeight="1" x14ac:dyDescent="0.5">
      <c r="A9" s="3"/>
      <c r="B9" s="5" t="s">
        <v>19</v>
      </c>
      <c r="C9" s="209">
        <v>12</v>
      </c>
      <c r="D9" s="210">
        <f>F9+H9+J9+L9</f>
        <v>9</v>
      </c>
      <c r="E9" s="211">
        <f t="shared" si="2"/>
        <v>75</v>
      </c>
      <c r="F9" s="212">
        <v>8</v>
      </c>
      <c r="G9" s="211">
        <f t="shared" si="3"/>
        <v>88.888888888888886</v>
      </c>
      <c r="H9" s="212">
        <v>0</v>
      </c>
      <c r="I9" s="211">
        <f t="shared" si="4"/>
        <v>0</v>
      </c>
      <c r="J9" s="210">
        <v>0</v>
      </c>
      <c r="K9" s="211">
        <f t="shared" si="5"/>
        <v>0</v>
      </c>
      <c r="L9" s="210">
        <f>4-3</f>
        <v>1</v>
      </c>
      <c r="M9" s="211">
        <f t="shared" si="6"/>
        <v>11.111111111111111</v>
      </c>
      <c r="N9" s="213">
        <f>D9-J9</f>
        <v>9</v>
      </c>
      <c r="O9" s="211">
        <f t="shared" ref="O9:O49" si="8">(N9/D9)*100</f>
        <v>100</v>
      </c>
      <c r="P9" s="212">
        <f t="shared" si="7"/>
        <v>8</v>
      </c>
      <c r="Q9" s="211">
        <f t="shared" si="0"/>
        <v>88.888888888888886</v>
      </c>
      <c r="R9" s="74">
        <v>14600</v>
      </c>
      <c r="S9" s="214">
        <f>'AUN-QA-11-4-3_adj'!D9+'AUN-QA-11-4-3_adj'!F9+'AUN-QA-11-4-3_adj'!H9</f>
        <v>8</v>
      </c>
      <c r="T9" s="215">
        <f>'AUN-QA-11-4-3_adj'!J9+'AUN-QA-11-4-3_adj'!L9</f>
        <v>0</v>
      </c>
      <c r="U9" s="215">
        <f>'AUN-QA-11-4-3_adj'!N9</f>
        <v>0</v>
      </c>
      <c r="V9" s="179">
        <f t="shared" si="1"/>
        <v>0.5</v>
      </c>
    </row>
    <row r="10" spans="1:22" s="216" customFormat="1" ht="15.95" customHeight="1" x14ac:dyDescent="0.5">
      <c r="A10" s="3"/>
      <c r="B10" s="217" t="s">
        <v>20</v>
      </c>
      <c r="C10" s="209">
        <v>38</v>
      </c>
      <c r="D10" s="210">
        <f>F10+H10+J10+L10</f>
        <v>30</v>
      </c>
      <c r="E10" s="211">
        <f t="shared" si="2"/>
        <v>78.94736842105263</v>
      </c>
      <c r="F10" s="212">
        <v>27</v>
      </c>
      <c r="G10" s="211">
        <f t="shared" si="3"/>
        <v>90</v>
      </c>
      <c r="H10" s="212">
        <v>0</v>
      </c>
      <c r="I10" s="211">
        <f t="shared" si="4"/>
        <v>0</v>
      </c>
      <c r="J10" s="210">
        <v>1</v>
      </c>
      <c r="K10" s="211">
        <f t="shared" si="5"/>
        <v>3.3333333333333335</v>
      </c>
      <c r="L10" s="210">
        <f>8-6</f>
        <v>2</v>
      </c>
      <c r="M10" s="211">
        <f t="shared" si="6"/>
        <v>6.666666666666667</v>
      </c>
      <c r="N10" s="213">
        <f t="shared" ref="N10:N46" si="9">D10-J10</f>
        <v>29</v>
      </c>
      <c r="O10" s="211">
        <f t="shared" si="8"/>
        <v>96.666666666666671</v>
      </c>
      <c r="P10" s="212">
        <f t="shared" si="7"/>
        <v>27</v>
      </c>
      <c r="Q10" s="211">
        <f t="shared" si="0"/>
        <v>93.103448275862064</v>
      </c>
      <c r="R10" s="74">
        <v>16752.173913043476</v>
      </c>
      <c r="S10" s="214">
        <f>'AUN-QA-11-4-3_adj'!D10+'AUN-QA-11-4-3_adj'!F10+'AUN-QA-11-4-3_adj'!H10</f>
        <v>22</v>
      </c>
      <c r="T10" s="215">
        <f>'AUN-QA-11-4-3_adj'!J10+'AUN-QA-11-4-3_adj'!L10</f>
        <v>2</v>
      </c>
      <c r="U10" s="215">
        <f>'AUN-QA-11-4-3_adj'!N10</f>
        <v>0</v>
      </c>
      <c r="V10" s="179">
        <f t="shared" si="1"/>
        <v>0.54166666666666663</v>
      </c>
    </row>
    <row r="11" spans="1:22" s="216" customFormat="1" ht="15.95" customHeight="1" x14ac:dyDescent="0.5">
      <c r="A11" s="3"/>
      <c r="B11" s="217" t="s">
        <v>21</v>
      </c>
      <c r="C11" s="209">
        <v>48</v>
      </c>
      <c r="D11" s="210">
        <f>F11+H11+J11+L11</f>
        <v>34</v>
      </c>
      <c r="E11" s="211">
        <f>D11/C11*100</f>
        <v>70.833333333333343</v>
      </c>
      <c r="F11" s="212">
        <v>28</v>
      </c>
      <c r="G11" s="211">
        <f>F11/$D11*100</f>
        <v>82.35294117647058</v>
      </c>
      <c r="H11" s="212">
        <v>2</v>
      </c>
      <c r="I11" s="211">
        <f>H11/$D11*100</f>
        <v>5.8823529411764701</v>
      </c>
      <c r="J11" s="210">
        <v>0</v>
      </c>
      <c r="K11" s="211">
        <f>J11/$D11*100</f>
        <v>0</v>
      </c>
      <c r="L11" s="210">
        <v>4</v>
      </c>
      <c r="M11" s="211">
        <f>L11/$D11*100</f>
        <v>11.76470588235294</v>
      </c>
      <c r="N11" s="213">
        <f>D11-J11</f>
        <v>34</v>
      </c>
      <c r="O11" s="211">
        <f>(N11/D11)*100</f>
        <v>100</v>
      </c>
      <c r="P11" s="212">
        <f>F11+H11</f>
        <v>30</v>
      </c>
      <c r="Q11" s="211">
        <f t="shared" si="0"/>
        <v>88.235294117647058</v>
      </c>
      <c r="R11" s="74">
        <v>14586.956521739128</v>
      </c>
      <c r="S11" s="214">
        <f>'AUN-QA-11-4-3_adj'!D11+'AUN-QA-11-4-3_adj'!F11+'AUN-QA-11-4-3_adj'!H11</f>
        <v>26</v>
      </c>
      <c r="T11" s="215">
        <f>'AUN-QA-11-4-3_adj'!J11+'AUN-QA-11-4-3_adj'!L11</f>
        <v>0</v>
      </c>
      <c r="U11" s="215">
        <f>'AUN-QA-11-4-3_adj'!N11</f>
        <v>0</v>
      </c>
      <c r="V11" s="179">
        <f t="shared" si="1"/>
        <v>0.5</v>
      </c>
    </row>
    <row r="12" spans="1:22" s="1" customFormat="1" ht="15.95" customHeight="1" x14ac:dyDescent="0.5">
      <c r="A12" s="218"/>
      <c r="B12" s="219" t="s">
        <v>66</v>
      </c>
      <c r="C12" s="220">
        <v>19</v>
      </c>
      <c r="D12" s="221">
        <f>F12+H12+J12+L12</f>
        <v>14</v>
      </c>
      <c r="E12" s="222">
        <f t="shared" si="2"/>
        <v>73.68421052631578</v>
      </c>
      <c r="F12" s="223">
        <v>13</v>
      </c>
      <c r="G12" s="222">
        <f t="shared" si="3"/>
        <v>92.857142857142861</v>
      </c>
      <c r="H12" s="223">
        <v>0</v>
      </c>
      <c r="I12" s="222">
        <f t="shared" si="4"/>
        <v>0</v>
      </c>
      <c r="J12" s="221">
        <v>0</v>
      </c>
      <c r="K12" s="222">
        <f t="shared" si="5"/>
        <v>0</v>
      </c>
      <c r="L12" s="221">
        <f>5-4</f>
        <v>1</v>
      </c>
      <c r="M12" s="222">
        <f t="shared" si="6"/>
        <v>7.1428571428571423</v>
      </c>
      <c r="N12" s="224">
        <f t="shared" si="9"/>
        <v>14</v>
      </c>
      <c r="O12" s="222">
        <f t="shared" si="8"/>
        <v>100</v>
      </c>
      <c r="P12" s="223">
        <f t="shared" si="7"/>
        <v>13</v>
      </c>
      <c r="Q12" s="222">
        <f t="shared" si="0"/>
        <v>92.857142857142861</v>
      </c>
      <c r="R12" s="75">
        <v>17055.555555555555</v>
      </c>
      <c r="S12" s="225">
        <f>'AUN-QA-11-4-3_adj'!D12+'AUN-QA-11-4-3_adj'!F12+'AUN-QA-11-4-3_adj'!H12</f>
        <v>13</v>
      </c>
      <c r="T12" s="226">
        <f>'AUN-QA-11-4-3_adj'!J12+'AUN-QA-11-4-3_adj'!L12</f>
        <v>0</v>
      </c>
      <c r="U12" s="226">
        <f>'AUN-QA-11-4-3_adj'!N12</f>
        <v>0</v>
      </c>
      <c r="V12" s="180">
        <f t="shared" si="1"/>
        <v>0.5</v>
      </c>
    </row>
    <row r="13" spans="1:22" s="1" customFormat="1" ht="15.95" customHeight="1" x14ac:dyDescent="0.5">
      <c r="A13" s="3">
        <v>3</v>
      </c>
      <c r="B13" s="5" t="s">
        <v>22</v>
      </c>
      <c r="C13" s="208">
        <f>SUM(C14:C16)</f>
        <v>58</v>
      </c>
      <c r="D13" s="26">
        <f>SUM(D14:D16)</f>
        <v>47</v>
      </c>
      <c r="E13" s="27">
        <f t="shared" si="2"/>
        <v>81.034482758620683</v>
      </c>
      <c r="F13" s="28">
        <f>SUM(F14:F16)</f>
        <v>41</v>
      </c>
      <c r="G13" s="27">
        <f t="shared" si="3"/>
        <v>87.2340425531915</v>
      </c>
      <c r="H13" s="28">
        <f>SUM(H14:H16)</f>
        <v>0</v>
      </c>
      <c r="I13" s="27">
        <f t="shared" si="4"/>
        <v>0</v>
      </c>
      <c r="J13" s="26">
        <f>SUM(J14:J16)</f>
        <v>1</v>
      </c>
      <c r="K13" s="27">
        <f t="shared" si="5"/>
        <v>2.1276595744680851</v>
      </c>
      <c r="L13" s="26">
        <f>SUM(L14:L16)</f>
        <v>5</v>
      </c>
      <c r="M13" s="27">
        <f t="shared" si="6"/>
        <v>10.638297872340425</v>
      </c>
      <c r="N13" s="29">
        <f t="shared" si="9"/>
        <v>46</v>
      </c>
      <c r="O13" s="27">
        <f t="shared" si="8"/>
        <v>97.872340425531917</v>
      </c>
      <c r="P13" s="28">
        <f t="shared" si="7"/>
        <v>41</v>
      </c>
      <c r="Q13" s="27">
        <f t="shared" si="0"/>
        <v>89.130434782608688</v>
      </c>
      <c r="R13" s="54"/>
      <c r="S13" s="181">
        <f>'AUN-QA-11-4-3_adj'!D13+'AUN-QA-11-4-3_adj'!F13+'AUN-QA-11-4-3_adj'!H13</f>
        <v>40</v>
      </c>
      <c r="T13" s="182">
        <f>'AUN-QA-11-4-3_adj'!J13+'AUN-QA-11-4-3_adj'!L13</f>
        <v>0</v>
      </c>
      <c r="U13" s="182">
        <f>'AUN-QA-11-4-3_adj'!N13</f>
        <v>0</v>
      </c>
      <c r="V13" s="227">
        <f t="shared" si="1"/>
        <v>0.5</v>
      </c>
    </row>
    <row r="14" spans="1:22" s="216" customFormat="1" ht="15.95" customHeight="1" x14ac:dyDescent="0.5">
      <c r="A14" s="3"/>
      <c r="B14" s="5" t="s">
        <v>23</v>
      </c>
      <c r="C14" s="209">
        <v>25</v>
      </c>
      <c r="D14" s="210">
        <f>F14+H14+J14+L14</f>
        <v>21</v>
      </c>
      <c r="E14" s="211">
        <f t="shared" si="2"/>
        <v>84</v>
      </c>
      <c r="F14" s="212">
        <v>19</v>
      </c>
      <c r="G14" s="211">
        <f t="shared" si="3"/>
        <v>90.476190476190482</v>
      </c>
      <c r="H14" s="212">
        <v>0</v>
      </c>
      <c r="I14" s="211">
        <f t="shared" si="4"/>
        <v>0</v>
      </c>
      <c r="J14" s="210">
        <v>0</v>
      </c>
      <c r="K14" s="211">
        <f t="shared" si="5"/>
        <v>0</v>
      </c>
      <c r="L14" s="210">
        <f>5-3</f>
        <v>2</v>
      </c>
      <c r="M14" s="211">
        <f t="shared" si="6"/>
        <v>9.5238095238095237</v>
      </c>
      <c r="N14" s="213">
        <f t="shared" si="9"/>
        <v>21</v>
      </c>
      <c r="O14" s="211">
        <f t="shared" si="8"/>
        <v>100</v>
      </c>
      <c r="P14" s="212">
        <f t="shared" si="7"/>
        <v>19</v>
      </c>
      <c r="Q14" s="211">
        <f t="shared" si="0"/>
        <v>90.476190476190482</v>
      </c>
      <c r="R14" s="74">
        <v>13585</v>
      </c>
      <c r="S14" s="214">
        <f>'AUN-QA-11-4-3_adj'!D14+'AUN-QA-11-4-3_adj'!F14+'AUN-QA-11-4-3_adj'!H14</f>
        <v>19</v>
      </c>
      <c r="T14" s="215">
        <f>'AUN-QA-11-4-3_adj'!J14+'AUN-QA-11-4-3_adj'!L14</f>
        <v>0</v>
      </c>
      <c r="U14" s="215">
        <f>'AUN-QA-11-4-3_adj'!N14</f>
        <v>0</v>
      </c>
      <c r="V14" s="179">
        <f t="shared" si="1"/>
        <v>0.5</v>
      </c>
    </row>
    <row r="15" spans="1:22" s="216" customFormat="1" ht="15.95" customHeight="1" x14ac:dyDescent="0.5">
      <c r="A15" s="3"/>
      <c r="B15" s="5" t="s">
        <v>24</v>
      </c>
      <c r="C15" s="209">
        <v>10</v>
      </c>
      <c r="D15" s="210">
        <f>F15+H15+J15+L15</f>
        <v>7</v>
      </c>
      <c r="E15" s="211">
        <f t="shared" si="2"/>
        <v>70</v>
      </c>
      <c r="F15" s="212">
        <v>5</v>
      </c>
      <c r="G15" s="211">
        <f t="shared" si="3"/>
        <v>71.428571428571431</v>
      </c>
      <c r="H15" s="212">
        <v>0</v>
      </c>
      <c r="I15" s="211">
        <f t="shared" si="4"/>
        <v>0</v>
      </c>
      <c r="J15" s="210">
        <v>1</v>
      </c>
      <c r="K15" s="211">
        <f t="shared" si="5"/>
        <v>14.285714285714285</v>
      </c>
      <c r="L15" s="210">
        <v>1</v>
      </c>
      <c r="M15" s="211">
        <f t="shared" si="6"/>
        <v>14.285714285714285</v>
      </c>
      <c r="N15" s="213">
        <f t="shared" si="9"/>
        <v>6</v>
      </c>
      <c r="O15" s="211">
        <f t="shared" si="8"/>
        <v>85.714285714285708</v>
      </c>
      <c r="P15" s="212">
        <f t="shared" si="7"/>
        <v>5</v>
      </c>
      <c r="Q15" s="211">
        <f t="shared" si="0"/>
        <v>83.333333333333343</v>
      </c>
      <c r="R15" s="74">
        <v>12200</v>
      </c>
      <c r="S15" s="214">
        <f>'AUN-QA-11-4-3_adj'!D15+'AUN-QA-11-4-3_adj'!F15+'AUN-QA-11-4-3_adj'!H15</f>
        <v>4</v>
      </c>
      <c r="T15" s="215">
        <f>'AUN-QA-11-4-3_adj'!J15+'AUN-QA-11-4-3_adj'!L15</f>
        <v>0</v>
      </c>
      <c r="U15" s="215">
        <f>'AUN-QA-11-4-3_adj'!N15</f>
        <v>0</v>
      </c>
      <c r="V15" s="179">
        <f t="shared" si="1"/>
        <v>0.5</v>
      </c>
    </row>
    <row r="16" spans="1:22" s="1" customFormat="1" ht="15.95" customHeight="1" x14ac:dyDescent="0.5">
      <c r="A16" s="228"/>
      <c r="B16" s="229" t="s">
        <v>25</v>
      </c>
      <c r="C16" s="230">
        <v>23</v>
      </c>
      <c r="D16" s="231">
        <f>F16+H16+J16+L16</f>
        <v>19</v>
      </c>
      <c r="E16" s="232">
        <f t="shared" si="2"/>
        <v>82.608695652173907</v>
      </c>
      <c r="F16" s="233">
        <v>17</v>
      </c>
      <c r="G16" s="232">
        <f t="shared" si="3"/>
        <v>89.473684210526315</v>
      </c>
      <c r="H16" s="233">
        <v>0</v>
      </c>
      <c r="I16" s="232">
        <f t="shared" si="4"/>
        <v>0</v>
      </c>
      <c r="J16" s="231">
        <v>0</v>
      </c>
      <c r="K16" s="232">
        <f t="shared" si="5"/>
        <v>0</v>
      </c>
      <c r="L16" s="231">
        <f>5-3</f>
        <v>2</v>
      </c>
      <c r="M16" s="232">
        <f t="shared" si="6"/>
        <v>10.526315789473683</v>
      </c>
      <c r="N16" s="234">
        <f t="shared" si="9"/>
        <v>19</v>
      </c>
      <c r="O16" s="232">
        <f t="shared" si="8"/>
        <v>100</v>
      </c>
      <c r="P16" s="233">
        <f t="shared" si="7"/>
        <v>17</v>
      </c>
      <c r="Q16" s="232">
        <f t="shared" si="0"/>
        <v>89.473684210526315</v>
      </c>
      <c r="R16" s="76">
        <v>14620.000000000002</v>
      </c>
      <c r="S16" s="235">
        <f>'AUN-QA-11-4-3_adj'!D16+'AUN-QA-11-4-3_adj'!F16+'AUN-QA-11-4-3_adj'!H16</f>
        <v>17</v>
      </c>
      <c r="T16" s="236">
        <f>'AUN-QA-11-4-3_adj'!J16+'AUN-QA-11-4-3_adj'!L16</f>
        <v>0</v>
      </c>
      <c r="U16" s="236">
        <f>'AUN-QA-11-4-3_adj'!N16</f>
        <v>0</v>
      </c>
      <c r="V16" s="183">
        <f t="shared" si="1"/>
        <v>0.5</v>
      </c>
    </row>
    <row r="17" spans="1:22" s="2" customFormat="1" ht="20.100000000000001" customHeight="1" x14ac:dyDescent="0.5">
      <c r="A17" s="392" t="s">
        <v>58</v>
      </c>
      <c r="B17" s="393"/>
      <c r="C17" s="82">
        <f>SUM(C13,C8)</f>
        <v>175</v>
      </c>
      <c r="D17" s="19">
        <f>D8+D13</f>
        <v>134</v>
      </c>
      <c r="E17" s="20">
        <f t="shared" si="2"/>
        <v>76.571428571428569</v>
      </c>
      <c r="F17" s="21">
        <f>F8+F13</f>
        <v>117</v>
      </c>
      <c r="G17" s="20">
        <f t="shared" si="3"/>
        <v>87.31343283582089</v>
      </c>
      <c r="H17" s="21">
        <f>H8+H13</f>
        <v>2</v>
      </c>
      <c r="I17" s="20">
        <f t="shared" si="4"/>
        <v>1.4925373134328357</v>
      </c>
      <c r="J17" s="19">
        <f>J8+J13</f>
        <v>2</v>
      </c>
      <c r="K17" s="20">
        <f t="shared" si="5"/>
        <v>1.4925373134328357</v>
      </c>
      <c r="L17" s="19">
        <f>L8+L13</f>
        <v>13</v>
      </c>
      <c r="M17" s="20">
        <f t="shared" si="6"/>
        <v>9.7014925373134329</v>
      </c>
      <c r="N17" s="19">
        <f t="shared" si="9"/>
        <v>132</v>
      </c>
      <c r="O17" s="17">
        <f t="shared" si="8"/>
        <v>98.507462686567166</v>
      </c>
      <c r="P17" s="21">
        <f t="shared" si="7"/>
        <v>119</v>
      </c>
      <c r="Q17" s="22">
        <f t="shared" si="0"/>
        <v>90.151515151515156</v>
      </c>
      <c r="R17" s="23">
        <v>14992.999999999995</v>
      </c>
      <c r="S17" s="184">
        <f>'AUN-QA-11-4-3_adj'!D17+'AUN-QA-11-4-3_adj'!F17+'AUN-QA-11-4-3_adj'!H17</f>
        <v>109</v>
      </c>
      <c r="T17" s="185">
        <f>'AUN-QA-11-4-3_adj'!J17+'AUN-QA-11-4-3_adj'!L17</f>
        <v>2</v>
      </c>
      <c r="U17" s="185">
        <f>'AUN-QA-11-4-3_adj'!N17</f>
        <v>0</v>
      </c>
      <c r="V17" s="176">
        <f t="shared" si="1"/>
        <v>0.50900900900900903</v>
      </c>
    </row>
    <row r="18" spans="1:22" s="1" customFormat="1" ht="15.95" customHeight="1" x14ac:dyDescent="0.5">
      <c r="A18" s="3">
        <v>4</v>
      </c>
      <c r="B18" s="237" t="s">
        <v>0</v>
      </c>
      <c r="C18" s="208">
        <v>74</v>
      </c>
      <c r="D18" s="26">
        <f t="shared" ref="D18:D47" si="10">F18+H18+J18+L18</f>
        <v>56</v>
      </c>
      <c r="E18" s="27">
        <f t="shared" si="2"/>
        <v>75.675675675675677</v>
      </c>
      <c r="F18" s="28">
        <v>43</v>
      </c>
      <c r="G18" s="27">
        <f t="shared" si="3"/>
        <v>76.785714285714292</v>
      </c>
      <c r="H18" s="28">
        <v>0</v>
      </c>
      <c r="I18" s="27">
        <f t="shared" si="4"/>
        <v>0</v>
      </c>
      <c r="J18" s="26">
        <v>8</v>
      </c>
      <c r="K18" s="27">
        <f t="shared" si="5"/>
        <v>14.285714285714285</v>
      </c>
      <c r="L18" s="26">
        <v>5</v>
      </c>
      <c r="M18" s="17">
        <f t="shared" si="6"/>
        <v>8.9285714285714288</v>
      </c>
      <c r="N18" s="24">
        <f t="shared" si="9"/>
        <v>48</v>
      </c>
      <c r="O18" s="17">
        <f t="shared" si="8"/>
        <v>85.714285714285708</v>
      </c>
      <c r="P18" s="28">
        <f t="shared" si="7"/>
        <v>43</v>
      </c>
      <c r="Q18" s="17">
        <f t="shared" si="0"/>
        <v>89.583333333333343</v>
      </c>
      <c r="R18" s="18">
        <v>13915.624999999996</v>
      </c>
      <c r="S18" s="181">
        <f>'AUN-QA-11-4-3_adj'!D18+'AUN-QA-11-4-3_adj'!F18+'AUN-QA-11-4-3_adj'!H18</f>
        <v>38</v>
      </c>
      <c r="T18" s="182">
        <f>'AUN-QA-11-4-3_adj'!J18+'AUN-QA-11-4-3_adj'!L18</f>
        <v>1</v>
      </c>
      <c r="U18" s="182">
        <f>'AUN-QA-11-4-3_adj'!N18</f>
        <v>0</v>
      </c>
      <c r="V18" s="175">
        <f t="shared" si="1"/>
        <v>0.51282051282051277</v>
      </c>
    </row>
    <row r="19" spans="1:22" s="1" customFormat="1" ht="15.95" customHeight="1" x14ac:dyDescent="0.5">
      <c r="A19" s="30">
        <v>5</v>
      </c>
      <c r="B19" s="31" t="s">
        <v>1</v>
      </c>
      <c r="C19" s="32">
        <v>58</v>
      </c>
      <c r="D19" s="33">
        <f t="shared" si="10"/>
        <v>46</v>
      </c>
      <c r="E19" s="34">
        <f t="shared" si="2"/>
        <v>79.310344827586206</v>
      </c>
      <c r="F19" s="35">
        <v>38</v>
      </c>
      <c r="G19" s="34">
        <f t="shared" si="3"/>
        <v>82.608695652173907</v>
      </c>
      <c r="H19" s="35">
        <v>0</v>
      </c>
      <c r="I19" s="34">
        <f t="shared" si="4"/>
        <v>0</v>
      </c>
      <c r="J19" s="33">
        <v>4</v>
      </c>
      <c r="K19" s="34">
        <f t="shared" si="5"/>
        <v>8.695652173913043</v>
      </c>
      <c r="L19" s="33">
        <v>4</v>
      </c>
      <c r="M19" s="34">
        <f t="shared" si="6"/>
        <v>8.695652173913043</v>
      </c>
      <c r="N19" s="36">
        <f t="shared" si="9"/>
        <v>42</v>
      </c>
      <c r="O19" s="34">
        <f t="shared" si="8"/>
        <v>91.304347826086953</v>
      </c>
      <c r="P19" s="35">
        <f t="shared" si="7"/>
        <v>38</v>
      </c>
      <c r="Q19" s="34">
        <f t="shared" si="0"/>
        <v>90.476190476190482</v>
      </c>
      <c r="R19" s="37">
        <v>14835.937500000002</v>
      </c>
      <c r="S19" s="189">
        <f>'AUN-QA-11-4-3_adj'!D19+'AUN-QA-11-4-3_adj'!F19+'AUN-QA-11-4-3_adj'!H19</f>
        <v>32</v>
      </c>
      <c r="T19" s="190">
        <f>'AUN-QA-11-4-3_adj'!J19+'AUN-QA-11-4-3_adj'!L19</f>
        <v>1</v>
      </c>
      <c r="U19" s="190">
        <f>'AUN-QA-11-4-3_adj'!N19</f>
        <v>0</v>
      </c>
      <c r="V19" s="186">
        <f t="shared" si="1"/>
        <v>0.51515151515151514</v>
      </c>
    </row>
    <row r="20" spans="1:22" s="1" customFormat="1" ht="15.95" customHeight="1" x14ac:dyDescent="0.5">
      <c r="A20" s="3">
        <v>6</v>
      </c>
      <c r="B20" s="237" t="s">
        <v>2</v>
      </c>
      <c r="C20" s="208">
        <v>32</v>
      </c>
      <c r="D20" s="26">
        <f t="shared" si="10"/>
        <v>25</v>
      </c>
      <c r="E20" s="27">
        <f t="shared" si="2"/>
        <v>78.125</v>
      </c>
      <c r="F20" s="28">
        <v>21</v>
      </c>
      <c r="G20" s="27">
        <f t="shared" si="3"/>
        <v>84</v>
      </c>
      <c r="H20" s="28">
        <v>0</v>
      </c>
      <c r="I20" s="27">
        <f t="shared" si="4"/>
        <v>0</v>
      </c>
      <c r="J20" s="26">
        <v>2</v>
      </c>
      <c r="K20" s="27">
        <f t="shared" si="5"/>
        <v>8</v>
      </c>
      <c r="L20" s="26">
        <v>2</v>
      </c>
      <c r="M20" s="238">
        <f t="shared" si="6"/>
        <v>8</v>
      </c>
      <c r="N20" s="239">
        <f t="shared" si="9"/>
        <v>23</v>
      </c>
      <c r="O20" s="238">
        <f t="shared" si="8"/>
        <v>92</v>
      </c>
      <c r="P20" s="28">
        <f t="shared" si="7"/>
        <v>21</v>
      </c>
      <c r="Q20" s="238">
        <f t="shared" si="0"/>
        <v>91.304347826086953</v>
      </c>
      <c r="R20" s="77">
        <v>14058.823529411762</v>
      </c>
      <c r="S20" s="181">
        <f>'AUN-QA-11-4-3_adj'!D20+'AUN-QA-11-4-3_adj'!F20+'AUN-QA-11-4-3_adj'!H20</f>
        <v>19</v>
      </c>
      <c r="T20" s="182">
        <f>'AUN-QA-11-4-3_adj'!J20+'AUN-QA-11-4-3_adj'!L20</f>
        <v>0</v>
      </c>
      <c r="U20" s="182">
        <f>'AUN-QA-11-4-3_adj'!N20</f>
        <v>0</v>
      </c>
      <c r="V20" s="187">
        <f t="shared" si="1"/>
        <v>0.5</v>
      </c>
    </row>
    <row r="21" spans="1:22" s="2" customFormat="1" ht="20.100000000000001" customHeight="1" x14ac:dyDescent="0.5">
      <c r="A21" s="392" t="s">
        <v>59</v>
      </c>
      <c r="B21" s="393"/>
      <c r="C21" s="82">
        <f>SUM(C18:C20)</f>
        <v>164</v>
      </c>
      <c r="D21" s="19">
        <f>SUM(D18:D20)</f>
        <v>127</v>
      </c>
      <c r="E21" s="20">
        <f t="shared" si="2"/>
        <v>77.439024390243901</v>
      </c>
      <c r="F21" s="21">
        <f>SUM(F18:F20)</f>
        <v>102</v>
      </c>
      <c r="G21" s="20">
        <f t="shared" si="3"/>
        <v>80.314960629921259</v>
      </c>
      <c r="H21" s="21">
        <f>SUM(H18:H20)</f>
        <v>0</v>
      </c>
      <c r="I21" s="20">
        <f t="shared" si="4"/>
        <v>0</v>
      </c>
      <c r="J21" s="19">
        <f>SUM(J18:J20)</f>
        <v>14</v>
      </c>
      <c r="K21" s="20">
        <f t="shared" si="5"/>
        <v>11.023622047244094</v>
      </c>
      <c r="L21" s="19">
        <f>SUM(L18:L20)</f>
        <v>11</v>
      </c>
      <c r="M21" s="20">
        <f t="shared" si="6"/>
        <v>8.6614173228346463</v>
      </c>
      <c r="N21" s="19">
        <f t="shared" si="9"/>
        <v>113</v>
      </c>
      <c r="O21" s="17">
        <f t="shared" si="8"/>
        <v>88.976377952755897</v>
      </c>
      <c r="P21" s="21">
        <f t="shared" si="7"/>
        <v>102</v>
      </c>
      <c r="Q21" s="22">
        <f t="shared" si="0"/>
        <v>90.265486725663706</v>
      </c>
      <c r="R21" s="23">
        <v>14309.259259259259</v>
      </c>
      <c r="S21" s="184">
        <f>'AUN-QA-11-4-3_adj'!D21+'AUN-QA-11-4-3_adj'!F21+'AUN-QA-11-4-3_adj'!H21</f>
        <v>89</v>
      </c>
      <c r="T21" s="185">
        <f>'AUN-QA-11-4-3_adj'!J21+'AUN-QA-11-4-3_adj'!L21</f>
        <v>2</v>
      </c>
      <c r="U21" s="185">
        <f>'AUN-QA-11-4-3_adj'!N21</f>
        <v>0</v>
      </c>
      <c r="V21" s="176">
        <f t="shared" si="1"/>
        <v>0.51098901098901095</v>
      </c>
    </row>
    <row r="22" spans="1:22" s="1" customFormat="1" ht="15.95" customHeight="1" x14ac:dyDescent="0.5">
      <c r="A22" s="3">
        <v>7</v>
      </c>
      <c r="B22" s="237" t="s">
        <v>67</v>
      </c>
      <c r="C22" s="208">
        <v>21</v>
      </c>
      <c r="D22" s="26">
        <f t="shared" si="10"/>
        <v>15</v>
      </c>
      <c r="E22" s="27">
        <f t="shared" si="2"/>
        <v>71.428571428571431</v>
      </c>
      <c r="F22" s="28">
        <v>12</v>
      </c>
      <c r="G22" s="27">
        <f t="shared" si="3"/>
        <v>80</v>
      </c>
      <c r="H22" s="28">
        <v>0</v>
      </c>
      <c r="I22" s="27">
        <f t="shared" si="4"/>
        <v>0</v>
      </c>
      <c r="J22" s="26">
        <v>2</v>
      </c>
      <c r="K22" s="27">
        <f t="shared" si="5"/>
        <v>13.333333333333334</v>
      </c>
      <c r="L22" s="38">
        <v>1</v>
      </c>
      <c r="M22" s="17">
        <f t="shared" si="6"/>
        <v>6.666666666666667</v>
      </c>
      <c r="N22" s="24">
        <f t="shared" si="9"/>
        <v>13</v>
      </c>
      <c r="O22" s="17">
        <f t="shared" si="8"/>
        <v>86.666666666666671</v>
      </c>
      <c r="P22" s="28">
        <f t="shared" si="7"/>
        <v>12</v>
      </c>
      <c r="Q22" s="17">
        <f t="shared" si="0"/>
        <v>92.307692307692307</v>
      </c>
      <c r="R22" s="18">
        <v>16758.333333333332</v>
      </c>
      <c r="S22" s="181">
        <f>'AUN-QA-11-4-3_adj'!D22+'AUN-QA-11-4-3_adj'!F22+'AUN-QA-11-4-3_adj'!H22</f>
        <v>11</v>
      </c>
      <c r="T22" s="182">
        <f>'AUN-QA-11-4-3_adj'!J22+'AUN-QA-11-4-3_adj'!L22</f>
        <v>1</v>
      </c>
      <c r="U22" s="182">
        <f>'AUN-QA-11-4-3_adj'!N22</f>
        <v>0</v>
      </c>
      <c r="V22" s="175">
        <f t="shared" si="1"/>
        <v>0.54166666666666663</v>
      </c>
    </row>
    <row r="23" spans="1:22" s="1" customFormat="1" ht="15.95" customHeight="1" x14ac:dyDescent="0.5">
      <c r="A23" s="240">
        <v>8</v>
      </c>
      <c r="B23" s="241" t="s">
        <v>3</v>
      </c>
      <c r="C23" s="242">
        <v>82</v>
      </c>
      <c r="D23" s="243">
        <f t="shared" si="10"/>
        <v>67</v>
      </c>
      <c r="E23" s="244">
        <f t="shared" si="2"/>
        <v>81.707317073170728</v>
      </c>
      <c r="F23" s="245">
        <v>61</v>
      </c>
      <c r="G23" s="244">
        <f t="shared" si="3"/>
        <v>91.044776119402982</v>
      </c>
      <c r="H23" s="245">
        <v>0</v>
      </c>
      <c r="I23" s="244">
        <f t="shared" si="4"/>
        <v>0</v>
      </c>
      <c r="J23" s="243">
        <v>0</v>
      </c>
      <c r="K23" s="244">
        <f t="shared" si="5"/>
        <v>0</v>
      </c>
      <c r="L23" s="243">
        <v>6</v>
      </c>
      <c r="M23" s="244">
        <f t="shared" si="6"/>
        <v>8.9552238805970141</v>
      </c>
      <c r="N23" s="246">
        <f t="shared" si="9"/>
        <v>67</v>
      </c>
      <c r="O23" s="244">
        <f t="shared" si="8"/>
        <v>100</v>
      </c>
      <c r="P23" s="245">
        <f t="shared" si="7"/>
        <v>61</v>
      </c>
      <c r="Q23" s="244">
        <f t="shared" si="0"/>
        <v>91.044776119402982</v>
      </c>
      <c r="R23" s="78">
        <v>16013.461538461539</v>
      </c>
      <c r="S23" s="247">
        <f>'AUN-QA-11-4-3_adj'!D23+'AUN-QA-11-4-3_adj'!F23+'AUN-QA-11-4-3_adj'!H23</f>
        <v>53</v>
      </c>
      <c r="T23" s="248">
        <f>'AUN-QA-11-4-3_adj'!J23+'AUN-QA-11-4-3_adj'!L23</f>
        <v>2</v>
      </c>
      <c r="U23" s="248">
        <f>'AUN-QA-11-4-3_adj'!N23</f>
        <v>0</v>
      </c>
      <c r="V23" s="188">
        <f t="shared" si="1"/>
        <v>0.51818181818181819</v>
      </c>
    </row>
    <row r="24" spans="1:22" s="1" customFormat="1" ht="15.95" customHeight="1" x14ac:dyDescent="0.5">
      <c r="A24" s="30">
        <v>9</v>
      </c>
      <c r="B24" s="31" t="s">
        <v>4</v>
      </c>
      <c r="C24" s="32">
        <v>73</v>
      </c>
      <c r="D24" s="33">
        <f t="shared" si="10"/>
        <v>61</v>
      </c>
      <c r="E24" s="34">
        <f t="shared" si="2"/>
        <v>83.561643835616437</v>
      </c>
      <c r="F24" s="35">
        <v>51</v>
      </c>
      <c r="G24" s="34">
        <f t="shared" si="3"/>
        <v>83.606557377049185</v>
      </c>
      <c r="H24" s="35">
        <v>1</v>
      </c>
      <c r="I24" s="34">
        <f t="shared" si="4"/>
        <v>1.639344262295082</v>
      </c>
      <c r="J24" s="33">
        <v>5</v>
      </c>
      <c r="K24" s="34">
        <f t="shared" si="5"/>
        <v>8.1967213114754092</v>
      </c>
      <c r="L24" s="33">
        <v>4</v>
      </c>
      <c r="M24" s="34">
        <f t="shared" si="6"/>
        <v>6.557377049180328</v>
      </c>
      <c r="N24" s="36">
        <f t="shared" si="9"/>
        <v>56</v>
      </c>
      <c r="O24" s="34">
        <f t="shared" si="8"/>
        <v>91.803278688524586</v>
      </c>
      <c r="P24" s="35">
        <f t="shared" si="7"/>
        <v>52</v>
      </c>
      <c r="Q24" s="34">
        <f t="shared" si="0"/>
        <v>92.857142857142861</v>
      </c>
      <c r="R24" s="37">
        <v>19066.326530612248</v>
      </c>
      <c r="S24" s="189">
        <f>'AUN-QA-11-4-3_adj'!D24+'AUN-QA-11-4-3_adj'!F24+'AUN-QA-11-4-3_adj'!H24</f>
        <v>49</v>
      </c>
      <c r="T24" s="190">
        <f>'AUN-QA-11-4-3_adj'!J24+'AUN-QA-11-4-3_adj'!L24</f>
        <v>0</v>
      </c>
      <c r="U24" s="190">
        <f>'AUN-QA-11-4-3_adj'!N24</f>
        <v>0</v>
      </c>
      <c r="V24" s="186">
        <f t="shared" si="1"/>
        <v>0.5</v>
      </c>
    </row>
    <row r="25" spans="1:22" s="1" customFormat="1" ht="15.95" customHeight="1" x14ac:dyDescent="0.5">
      <c r="A25" s="30">
        <v>10</v>
      </c>
      <c r="B25" s="31" t="s">
        <v>5</v>
      </c>
      <c r="C25" s="32">
        <v>21</v>
      </c>
      <c r="D25" s="33">
        <f t="shared" si="10"/>
        <v>21</v>
      </c>
      <c r="E25" s="34">
        <f t="shared" si="2"/>
        <v>100</v>
      </c>
      <c r="F25" s="35">
        <v>19</v>
      </c>
      <c r="G25" s="34">
        <f t="shared" si="3"/>
        <v>90.476190476190482</v>
      </c>
      <c r="H25" s="35">
        <v>0</v>
      </c>
      <c r="I25" s="34">
        <f t="shared" si="4"/>
        <v>0</v>
      </c>
      <c r="J25" s="33">
        <v>1</v>
      </c>
      <c r="K25" s="34">
        <f t="shared" si="5"/>
        <v>4.7619047619047619</v>
      </c>
      <c r="L25" s="33">
        <v>1</v>
      </c>
      <c r="M25" s="34">
        <f t="shared" si="6"/>
        <v>4.7619047619047619</v>
      </c>
      <c r="N25" s="36">
        <f t="shared" si="9"/>
        <v>20</v>
      </c>
      <c r="O25" s="34">
        <f t="shared" si="8"/>
        <v>95.238095238095227</v>
      </c>
      <c r="P25" s="35">
        <f t="shared" si="7"/>
        <v>19</v>
      </c>
      <c r="Q25" s="34">
        <f t="shared" si="0"/>
        <v>95</v>
      </c>
      <c r="R25" s="37">
        <v>20942.105263157897</v>
      </c>
      <c r="S25" s="189">
        <f>'AUN-QA-11-4-3_adj'!D25+'AUN-QA-11-4-3_adj'!F25+'AUN-QA-11-4-3_adj'!H25</f>
        <v>19</v>
      </c>
      <c r="T25" s="190">
        <f>'AUN-QA-11-4-3_adj'!J25+'AUN-QA-11-4-3_adj'!L25</f>
        <v>0</v>
      </c>
      <c r="U25" s="190">
        <f>'AUN-QA-11-4-3_adj'!N25</f>
        <v>0</v>
      </c>
      <c r="V25" s="186">
        <f t="shared" si="1"/>
        <v>0.5</v>
      </c>
    </row>
    <row r="26" spans="1:22" s="1" customFormat="1" ht="15.95" customHeight="1" x14ac:dyDescent="0.5">
      <c r="A26" s="30">
        <v>11</v>
      </c>
      <c r="B26" s="31" t="s">
        <v>6</v>
      </c>
      <c r="C26" s="32">
        <f>SUM(C27:C31)</f>
        <v>270</v>
      </c>
      <c r="D26" s="33">
        <f>SUM(D27:D31)</f>
        <v>222</v>
      </c>
      <c r="E26" s="34">
        <f t="shared" si="2"/>
        <v>82.222222222222214</v>
      </c>
      <c r="F26" s="35">
        <f>SUM(F27:F31)</f>
        <v>187</v>
      </c>
      <c r="G26" s="34">
        <f t="shared" si="3"/>
        <v>84.234234234234222</v>
      </c>
      <c r="H26" s="35">
        <f>SUM(H27:H31)</f>
        <v>3</v>
      </c>
      <c r="I26" s="34">
        <f t="shared" si="4"/>
        <v>1.3513513513513513</v>
      </c>
      <c r="J26" s="33">
        <f>SUM(J27:J31)</f>
        <v>17</v>
      </c>
      <c r="K26" s="34">
        <f t="shared" si="5"/>
        <v>7.6576576576576567</v>
      </c>
      <c r="L26" s="33">
        <f>SUM(L27:L31)</f>
        <v>15</v>
      </c>
      <c r="M26" s="34">
        <f t="shared" si="6"/>
        <v>6.756756756756757</v>
      </c>
      <c r="N26" s="36">
        <f>SUM(N27:N31)</f>
        <v>205</v>
      </c>
      <c r="O26" s="34">
        <f t="shared" si="8"/>
        <v>92.342342342342349</v>
      </c>
      <c r="P26" s="35">
        <f>SUM(P27:P31)</f>
        <v>190</v>
      </c>
      <c r="Q26" s="34">
        <f t="shared" si="0"/>
        <v>92.682926829268297</v>
      </c>
      <c r="R26" s="37"/>
      <c r="S26" s="189">
        <f>'AUN-QA-11-4-3_adj'!D26+'AUN-QA-11-4-3_adj'!F26+'AUN-QA-11-4-3_adj'!H26</f>
        <v>172</v>
      </c>
      <c r="T26" s="190">
        <f>'AUN-QA-11-4-3_adj'!J26+'AUN-QA-11-4-3_adj'!L26</f>
        <v>4</v>
      </c>
      <c r="U26" s="190">
        <f>'AUN-QA-11-4-3_adj'!N26</f>
        <v>0</v>
      </c>
      <c r="V26" s="186">
        <f t="shared" si="1"/>
        <v>0.51136363636363635</v>
      </c>
    </row>
    <row r="27" spans="1:22" s="1" customFormat="1" ht="15.95" customHeight="1" x14ac:dyDescent="0.5">
      <c r="A27" s="240"/>
      <c r="B27" s="249" t="s">
        <v>26</v>
      </c>
      <c r="C27" s="250">
        <v>101</v>
      </c>
      <c r="D27" s="251">
        <f t="shared" si="10"/>
        <v>90</v>
      </c>
      <c r="E27" s="252">
        <f t="shared" si="2"/>
        <v>89.10891089108911</v>
      </c>
      <c r="F27" s="253">
        <v>80</v>
      </c>
      <c r="G27" s="252">
        <f t="shared" si="3"/>
        <v>88.888888888888886</v>
      </c>
      <c r="H27" s="253">
        <v>0</v>
      </c>
      <c r="I27" s="252">
        <f t="shared" si="4"/>
        <v>0</v>
      </c>
      <c r="J27" s="251">
        <v>6</v>
      </c>
      <c r="K27" s="252">
        <f t="shared" si="5"/>
        <v>6.666666666666667</v>
      </c>
      <c r="L27" s="251">
        <v>4</v>
      </c>
      <c r="M27" s="252">
        <f t="shared" si="6"/>
        <v>4.4444444444444446</v>
      </c>
      <c r="N27" s="254">
        <f t="shared" si="9"/>
        <v>84</v>
      </c>
      <c r="O27" s="252">
        <f t="shared" si="8"/>
        <v>93.333333333333329</v>
      </c>
      <c r="P27" s="253">
        <f t="shared" si="7"/>
        <v>80</v>
      </c>
      <c r="Q27" s="252">
        <f t="shared" si="0"/>
        <v>95.238095238095227</v>
      </c>
      <c r="R27" s="79">
        <v>20415.712328767135</v>
      </c>
      <c r="S27" s="255">
        <f>'AUN-QA-11-4-3_adj'!D27+'AUN-QA-11-4-3_adj'!F27+'AUN-QA-11-4-3_adj'!H27</f>
        <v>75</v>
      </c>
      <c r="T27" s="256">
        <f>'AUN-QA-11-4-3_adj'!J27+'AUN-QA-11-4-3_adj'!L27</f>
        <v>2</v>
      </c>
      <c r="U27" s="256">
        <f>'AUN-QA-11-4-3_adj'!N27</f>
        <v>0</v>
      </c>
      <c r="V27" s="191">
        <f t="shared" si="1"/>
        <v>0.51298701298701299</v>
      </c>
    </row>
    <row r="28" spans="1:22" s="216" customFormat="1" ht="15.95" customHeight="1" x14ac:dyDescent="0.5">
      <c r="A28" s="3"/>
      <c r="B28" s="5" t="s">
        <v>27</v>
      </c>
      <c r="C28" s="209">
        <v>59</v>
      </c>
      <c r="D28" s="210">
        <f t="shared" si="10"/>
        <v>44</v>
      </c>
      <c r="E28" s="211">
        <f t="shared" si="2"/>
        <v>74.576271186440678</v>
      </c>
      <c r="F28" s="212">
        <v>36</v>
      </c>
      <c r="G28" s="211">
        <f t="shared" si="3"/>
        <v>81.818181818181827</v>
      </c>
      <c r="H28" s="212">
        <v>0</v>
      </c>
      <c r="I28" s="211">
        <f t="shared" si="4"/>
        <v>0</v>
      </c>
      <c r="J28" s="210">
        <v>4</v>
      </c>
      <c r="K28" s="211">
        <f t="shared" si="5"/>
        <v>9.0909090909090917</v>
      </c>
      <c r="L28" s="210">
        <v>4</v>
      </c>
      <c r="M28" s="211">
        <f t="shared" si="6"/>
        <v>9.0909090909090917</v>
      </c>
      <c r="N28" s="213">
        <f t="shared" si="9"/>
        <v>40</v>
      </c>
      <c r="O28" s="211">
        <f t="shared" si="8"/>
        <v>90.909090909090907</v>
      </c>
      <c r="P28" s="212">
        <f t="shared" si="7"/>
        <v>36</v>
      </c>
      <c r="Q28" s="211">
        <f t="shared" si="0"/>
        <v>90</v>
      </c>
      <c r="R28" s="74">
        <v>17856.250000000004</v>
      </c>
      <c r="S28" s="214">
        <f>'AUN-QA-11-4-3_adj'!D28+'AUN-QA-11-4-3_adj'!F28+'AUN-QA-11-4-3_adj'!H28</f>
        <v>31</v>
      </c>
      <c r="T28" s="215">
        <f>'AUN-QA-11-4-3_adj'!J28+'AUN-QA-11-4-3_adj'!L28</f>
        <v>0</v>
      </c>
      <c r="U28" s="215">
        <f>'AUN-QA-11-4-3_adj'!N28</f>
        <v>0</v>
      </c>
      <c r="V28" s="179">
        <f t="shared" si="1"/>
        <v>0.5</v>
      </c>
    </row>
    <row r="29" spans="1:22" s="216" customFormat="1" ht="15.95" customHeight="1" x14ac:dyDescent="0.5">
      <c r="A29" s="3"/>
      <c r="B29" s="5" t="s">
        <v>28</v>
      </c>
      <c r="C29" s="209">
        <v>26</v>
      </c>
      <c r="D29" s="210">
        <f t="shared" si="10"/>
        <v>20</v>
      </c>
      <c r="E29" s="211">
        <f t="shared" si="2"/>
        <v>76.923076923076934</v>
      </c>
      <c r="F29" s="212">
        <v>16</v>
      </c>
      <c r="G29" s="211">
        <f t="shared" si="3"/>
        <v>80</v>
      </c>
      <c r="H29" s="212">
        <v>1</v>
      </c>
      <c r="I29" s="211">
        <f t="shared" si="4"/>
        <v>5</v>
      </c>
      <c r="J29" s="210">
        <v>1</v>
      </c>
      <c r="K29" s="211">
        <f t="shared" si="5"/>
        <v>5</v>
      </c>
      <c r="L29" s="210">
        <v>2</v>
      </c>
      <c r="M29" s="211">
        <f t="shared" si="6"/>
        <v>10</v>
      </c>
      <c r="N29" s="213">
        <f t="shared" si="9"/>
        <v>19</v>
      </c>
      <c r="O29" s="211">
        <f t="shared" si="8"/>
        <v>95</v>
      </c>
      <c r="P29" s="212">
        <f t="shared" si="7"/>
        <v>17</v>
      </c>
      <c r="Q29" s="211">
        <f t="shared" si="0"/>
        <v>89.473684210526315</v>
      </c>
      <c r="R29" s="74">
        <v>21372.222222222223</v>
      </c>
      <c r="S29" s="214">
        <f>'AUN-QA-11-4-3_adj'!D29+'AUN-QA-11-4-3_adj'!F29+'AUN-QA-11-4-3_adj'!H29</f>
        <v>17</v>
      </c>
      <c r="T29" s="215">
        <f>'AUN-QA-11-4-3_adj'!J29+'AUN-QA-11-4-3_adj'!L29</f>
        <v>0</v>
      </c>
      <c r="U29" s="215">
        <f>'AUN-QA-11-4-3_adj'!N29</f>
        <v>0</v>
      </c>
      <c r="V29" s="179">
        <f t="shared" si="1"/>
        <v>0.5</v>
      </c>
    </row>
    <row r="30" spans="1:22" s="216" customFormat="1" ht="15.95" customHeight="1" x14ac:dyDescent="0.5">
      <c r="A30" s="228"/>
      <c r="B30" s="229" t="s">
        <v>29</v>
      </c>
      <c r="C30" s="230">
        <v>56</v>
      </c>
      <c r="D30" s="231">
        <f t="shared" si="10"/>
        <v>47</v>
      </c>
      <c r="E30" s="232">
        <f t="shared" si="2"/>
        <v>83.928571428571431</v>
      </c>
      <c r="F30" s="233">
        <v>39</v>
      </c>
      <c r="G30" s="232">
        <f t="shared" si="3"/>
        <v>82.978723404255319</v>
      </c>
      <c r="H30" s="233">
        <v>2</v>
      </c>
      <c r="I30" s="232">
        <f t="shared" si="4"/>
        <v>4.2553191489361701</v>
      </c>
      <c r="J30" s="231">
        <v>3</v>
      </c>
      <c r="K30" s="232">
        <f t="shared" si="5"/>
        <v>6.3829787234042552</v>
      </c>
      <c r="L30" s="231">
        <v>3</v>
      </c>
      <c r="M30" s="232">
        <f t="shared" si="6"/>
        <v>6.3829787234042552</v>
      </c>
      <c r="N30" s="234">
        <f t="shared" si="9"/>
        <v>44</v>
      </c>
      <c r="O30" s="232">
        <f t="shared" si="8"/>
        <v>93.61702127659575</v>
      </c>
      <c r="P30" s="233">
        <f t="shared" si="7"/>
        <v>41</v>
      </c>
      <c r="Q30" s="232">
        <f t="shared" si="0"/>
        <v>93.181818181818173</v>
      </c>
      <c r="R30" s="76">
        <v>19092.88571428572</v>
      </c>
      <c r="S30" s="235">
        <f>'AUN-QA-11-4-3_adj'!D30+'AUN-QA-11-4-3_adj'!F30+'AUN-QA-11-4-3_adj'!H30</f>
        <v>37</v>
      </c>
      <c r="T30" s="236">
        <f>'AUN-QA-11-4-3_adj'!J30+'AUN-QA-11-4-3_adj'!L30</f>
        <v>0</v>
      </c>
      <c r="U30" s="236">
        <f>'AUN-QA-11-4-3_adj'!N30</f>
        <v>0</v>
      </c>
      <c r="V30" s="183">
        <f t="shared" si="1"/>
        <v>0.5</v>
      </c>
    </row>
    <row r="31" spans="1:22" s="1" customFormat="1" ht="15.95" customHeight="1" x14ac:dyDescent="0.5">
      <c r="A31" s="228"/>
      <c r="B31" s="229" t="s">
        <v>56</v>
      </c>
      <c r="C31" s="257">
        <v>28</v>
      </c>
      <c r="D31" s="231">
        <f t="shared" si="10"/>
        <v>21</v>
      </c>
      <c r="E31" s="232">
        <f>D31/C31*100</f>
        <v>75</v>
      </c>
      <c r="F31" s="233">
        <v>16</v>
      </c>
      <c r="G31" s="232">
        <f t="shared" si="3"/>
        <v>76.19047619047619</v>
      </c>
      <c r="H31" s="233">
        <v>0</v>
      </c>
      <c r="I31" s="232">
        <f t="shared" si="4"/>
        <v>0</v>
      </c>
      <c r="J31" s="231">
        <v>3</v>
      </c>
      <c r="K31" s="232">
        <f t="shared" si="5"/>
        <v>14.285714285714285</v>
      </c>
      <c r="L31" s="231">
        <v>2</v>
      </c>
      <c r="M31" s="232">
        <f t="shared" si="6"/>
        <v>9.5238095238095237</v>
      </c>
      <c r="N31" s="234">
        <f>D31-J31</f>
        <v>18</v>
      </c>
      <c r="O31" s="232">
        <f>(N31/D31)*100</f>
        <v>85.714285714285708</v>
      </c>
      <c r="P31" s="233">
        <f>F31+H31</f>
        <v>16</v>
      </c>
      <c r="Q31" s="232">
        <f>(P31/N31)*100</f>
        <v>88.888888888888886</v>
      </c>
      <c r="R31" s="76">
        <v>18333.333333333328</v>
      </c>
      <c r="S31" s="235">
        <f>'AUN-QA-11-4-3_adj'!D31+'AUN-QA-11-4-3_adj'!F31+'AUN-QA-11-4-3_adj'!H31</f>
        <v>12</v>
      </c>
      <c r="T31" s="236">
        <f>'AUN-QA-11-4-3_adj'!J31+'AUN-QA-11-4-3_adj'!L31</f>
        <v>2</v>
      </c>
      <c r="U31" s="236">
        <f>'AUN-QA-11-4-3_adj'!N31</f>
        <v>0</v>
      </c>
      <c r="V31" s="183">
        <f t="shared" si="1"/>
        <v>0.5714285714285714</v>
      </c>
    </row>
    <row r="32" spans="1:22" s="1" customFormat="1" ht="15.95" customHeight="1" x14ac:dyDescent="0.5">
      <c r="A32" s="218">
        <v>12</v>
      </c>
      <c r="B32" s="258" t="s">
        <v>7</v>
      </c>
      <c r="C32" s="259">
        <v>46</v>
      </c>
      <c r="D32" s="260">
        <f t="shared" si="10"/>
        <v>36</v>
      </c>
      <c r="E32" s="261">
        <f t="shared" si="2"/>
        <v>78.260869565217391</v>
      </c>
      <c r="F32" s="262">
        <v>32</v>
      </c>
      <c r="G32" s="261">
        <f t="shared" si="3"/>
        <v>88.888888888888886</v>
      </c>
      <c r="H32" s="262">
        <v>0</v>
      </c>
      <c r="I32" s="261">
        <f t="shared" si="4"/>
        <v>0</v>
      </c>
      <c r="J32" s="260">
        <v>3</v>
      </c>
      <c r="K32" s="261">
        <f t="shared" si="5"/>
        <v>8.3333333333333321</v>
      </c>
      <c r="L32" s="260">
        <v>1</v>
      </c>
      <c r="M32" s="261">
        <f t="shared" si="6"/>
        <v>2.7777777777777777</v>
      </c>
      <c r="N32" s="263">
        <f t="shared" si="9"/>
        <v>33</v>
      </c>
      <c r="O32" s="261">
        <f t="shared" si="8"/>
        <v>91.666666666666657</v>
      </c>
      <c r="P32" s="262">
        <f t="shared" si="7"/>
        <v>32</v>
      </c>
      <c r="Q32" s="261">
        <f t="shared" si="0"/>
        <v>96.969696969696969</v>
      </c>
      <c r="R32" s="80">
        <v>19646.551724137931</v>
      </c>
      <c r="S32" s="264">
        <f>'AUN-QA-11-4-3_adj'!D32+'AUN-QA-11-4-3_adj'!F32+'AUN-QA-11-4-3_adj'!H32</f>
        <v>28</v>
      </c>
      <c r="T32" s="265">
        <f>'AUN-QA-11-4-3_adj'!J32+'AUN-QA-11-4-3_adj'!L32</f>
        <v>2</v>
      </c>
      <c r="U32" s="265">
        <f>'AUN-QA-11-4-3_adj'!N32</f>
        <v>0</v>
      </c>
      <c r="V32" s="192">
        <f t="shared" si="1"/>
        <v>0.53333333333333333</v>
      </c>
    </row>
    <row r="33" spans="1:22" s="1" customFormat="1" ht="15.95" customHeight="1" x14ac:dyDescent="0.5">
      <c r="A33" s="30">
        <v>13</v>
      </c>
      <c r="B33" s="31" t="s">
        <v>8</v>
      </c>
      <c r="C33" s="32">
        <v>51</v>
      </c>
      <c r="D33" s="33">
        <f t="shared" si="10"/>
        <v>45</v>
      </c>
      <c r="E33" s="34">
        <f t="shared" si="2"/>
        <v>88.235294117647058</v>
      </c>
      <c r="F33" s="35">
        <v>34</v>
      </c>
      <c r="G33" s="34">
        <f t="shared" si="3"/>
        <v>75.555555555555557</v>
      </c>
      <c r="H33" s="35">
        <v>0</v>
      </c>
      <c r="I33" s="34">
        <f t="shared" si="4"/>
        <v>0</v>
      </c>
      <c r="J33" s="33">
        <v>8</v>
      </c>
      <c r="K33" s="34">
        <f t="shared" si="5"/>
        <v>17.777777777777779</v>
      </c>
      <c r="L33" s="33">
        <v>3</v>
      </c>
      <c r="M33" s="34">
        <f t="shared" si="6"/>
        <v>6.666666666666667</v>
      </c>
      <c r="N33" s="36">
        <f t="shared" si="9"/>
        <v>37</v>
      </c>
      <c r="O33" s="34">
        <f t="shared" si="8"/>
        <v>82.222222222222214</v>
      </c>
      <c r="P33" s="35">
        <f t="shared" si="7"/>
        <v>34</v>
      </c>
      <c r="Q33" s="34">
        <f t="shared" si="0"/>
        <v>91.891891891891902</v>
      </c>
      <c r="R33" s="37">
        <v>20089.999999999993</v>
      </c>
      <c r="S33" s="189">
        <f>'AUN-QA-11-4-3_adj'!D33+'AUN-QA-11-4-3_adj'!F33+'AUN-QA-11-4-3_adj'!H33</f>
        <v>30</v>
      </c>
      <c r="T33" s="190">
        <f>'AUN-QA-11-4-3_adj'!J33+'AUN-QA-11-4-3_adj'!L33</f>
        <v>1</v>
      </c>
      <c r="U33" s="190">
        <f>'AUN-QA-11-4-3_adj'!N33</f>
        <v>0</v>
      </c>
      <c r="V33" s="186">
        <f t="shared" si="1"/>
        <v>0.5161290322580645</v>
      </c>
    </row>
    <row r="34" spans="1:22" s="313" customFormat="1" ht="15.95" customHeight="1" x14ac:dyDescent="0.5">
      <c r="A34" s="305">
        <v>14</v>
      </c>
      <c r="B34" s="306" t="s">
        <v>9</v>
      </c>
      <c r="C34" s="314">
        <v>21</v>
      </c>
      <c r="D34" s="335">
        <f t="shared" si="10"/>
        <v>20</v>
      </c>
      <c r="E34" s="336">
        <f t="shared" si="2"/>
        <v>95.238095238095227</v>
      </c>
      <c r="F34" s="309">
        <v>20</v>
      </c>
      <c r="G34" s="308">
        <f t="shared" si="3"/>
        <v>100</v>
      </c>
      <c r="H34" s="309">
        <v>0</v>
      </c>
      <c r="I34" s="308">
        <f t="shared" si="4"/>
        <v>0</v>
      </c>
      <c r="J34" s="307">
        <v>0</v>
      </c>
      <c r="K34" s="308">
        <f t="shared" si="5"/>
        <v>0</v>
      </c>
      <c r="L34" s="307">
        <v>0</v>
      </c>
      <c r="M34" s="308">
        <f t="shared" si="6"/>
        <v>0</v>
      </c>
      <c r="N34" s="310">
        <f t="shared" si="9"/>
        <v>20</v>
      </c>
      <c r="O34" s="308">
        <f t="shared" si="8"/>
        <v>100</v>
      </c>
      <c r="P34" s="309">
        <f t="shared" si="7"/>
        <v>20</v>
      </c>
      <c r="Q34" s="308">
        <f t="shared" si="0"/>
        <v>100</v>
      </c>
      <c r="R34" s="315">
        <v>20152.63157894737</v>
      </c>
      <c r="S34" s="311">
        <v>20</v>
      </c>
      <c r="T34" s="312">
        <f>'AUN-QA-11-4-3_adj'!J34+'AUN-QA-11-4-3_adj'!L34</f>
        <v>0</v>
      </c>
      <c r="U34" s="312">
        <f>'AUN-QA-11-4-3_adj'!N34</f>
        <v>0</v>
      </c>
      <c r="V34" s="320">
        <f t="shared" si="1"/>
        <v>0.5</v>
      </c>
    </row>
    <row r="35" spans="1:22" s="1" customFormat="1" ht="15.95" customHeight="1" x14ac:dyDescent="0.5">
      <c r="A35" s="30">
        <v>15</v>
      </c>
      <c r="B35" s="31" t="s">
        <v>10</v>
      </c>
      <c r="C35" s="32">
        <v>101</v>
      </c>
      <c r="D35" s="33">
        <f t="shared" si="10"/>
        <v>89</v>
      </c>
      <c r="E35" s="34">
        <f t="shared" si="2"/>
        <v>88.118811881188122</v>
      </c>
      <c r="F35" s="35">
        <v>74</v>
      </c>
      <c r="G35" s="34">
        <f t="shared" si="3"/>
        <v>83.146067415730343</v>
      </c>
      <c r="H35" s="35">
        <v>0</v>
      </c>
      <c r="I35" s="34">
        <f t="shared" si="4"/>
        <v>0</v>
      </c>
      <c r="J35" s="33">
        <v>10</v>
      </c>
      <c r="K35" s="34">
        <f t="shared" si="5"/>
        <v>11.235955056179774</v>
      </c>
      <c r="L35" s="33">
        <f>16-11</f>
        <v>5</v>
      </c>
      <c r="M35" s="34">
        <f t="shared" si="6"/>
        <v>5.6179775280898872</v>
      </c>
      <c r="N35" s="36">
        <f t="shared" si="9"/>
        <v>79</v>
      </c>
      <c r="O35" s="34">
        <f t="shared" si="8"/>
        <v>88.764044943820224</v>
      </c>
      <c r="P35" s="35">
        <f t="shared" si="7"/>
        <v>74</v>
      </c>
      <c r="Q35" s="34">
        <f t="shared" si="0"/>
        <v>93.670886075949369</v>
      </c>
      <c r="R35" s="37">
        <v>19350.068493150688</v>
      </c>
      <c r="S35" s="189">
        <f>'AUN-QA-11-4-3_adj'!D35+'AUN-QA-11-4-3_adj'!F35+'AUN-QA-11-4-3_adj'!H35</f>
        <v>72</v>
      </c>
      <c r="T35" s="190">
        <f>'AUN-QA-11-4-3_adj'!J35+'AUN-QA-11-4-3_adj'!L35</f>
        <v>1</v>
      </c>
      <c r="U35" s="190">
        <f>'AUN-QA-11-4-3_adj'!N35</f>
        <v>0</v>
      </c>
      <c r="V35" s="186">
        <f t="shared" si="1"/>
        <v>0.50684931506849318</v>
      </c>
    </row>
    <row r="36" spans="1:22" s="1" customFormat="1" ht="15.95" customHeight="1" x14ac:dyDescent="0.5">
      <c r="A36" s="30">
        <v>16</v>
      </c>
      <c r="B36" s="31" t="s">
        <v>11</v>
      </c>
      <c r="C36" s="32">
        <f>88+7</f>
        <v>95</v>
      </c>
      <c r="D36" s="33">
        <f t="shared" si="10"/>
        <v>83</v>
      </c>
      <c r="E36" s="34">
        <f t="shared" si="2"/>
        <v>87.368421052631589</v>
      </c>
      <c r="F36" s="35">
        <v>69</v>
      </c>
      <c r="G36" s="34">
        <f t="shared" si="3"/>
        <v>83.132530120481931</v>
      </c>
      <c r="H36" s="35">
        <v>4</v>
      </c>
      <c r="I36" s="34">
        <f t="shared" si="4"/>
        <v>4.8192771084337354</v>
      </c>
      <c r="J36" s="33">
        <v>5</v>
      </c>
      <c r="K36" s="34">
        <f t="shared" si="5"/>
        <v>6.024096385542169</v>
      </c>
      <c r="L36" s="33">
        <v>5</v>
      </c>
      <c r="M36" s="34">
        <f t="shared" si="6"/>
        <v>6.024096385542169</v>
      </c>
      <c r="N36" s="36">
        <f t="shared" si="9"/>
        <v>78</v>
      </c>
      <c r="O36" s="34">
        <f t="shared" si="8"/>
        <v>93.975903614457835</v>
      </c>
      <c r="P36" s="35">
        <f t="shared" si="7"/>
        <v>73</v>
      </c>
      <c r="Q36" s="34">
        <f t="shared" si="0"/>
        <v>93.589743589743591</v>
      </c>
      <c r="R36" s="37">
        <v>18728.358208955233</v>
      </c>
      <c r="S36" s="189">
        <f>'AUN-QA-11-4-3_adj'!D36+'AUN-QA-11-4-3_adj'!F36+'AUN-QA-11-4-3_adj'!H36</f>
        <v>67</v>
      </c>
      <c r="T36" s="190">
        <f>'AUN-QA-11-4-3_adj'!J36+'AUN-QA-11-4-3_adj'!L36</f>
        <v>1</v>
      </c>
      <c r="U36" s="190">
        <f>'AUN-QA-11-4-3_adj'!N36</f>
        <v>0</v>
      </c>
      <c r="V36" s="186">
        <f t="shared" si="1"/>
        <v>0.50735294117647056</v>
      </c>
    </row>
    <row r="37" spans="1:22" s="1" customFormat="1" ht="15.95" customHeight="1" x14ac:dyDescent="0.5">
      <c r="A37" s="30">
        <v>17</v>
      </c>
      <c r="B37" s="31" t="s">
        <v>12</v>
      </c>
      <c r="C37" s="32">
        <v>50</v>
      </c>
      <c r="D37" s="33">
        <f t="shared" si="10"/>
        <v>42</v>
      </c>
      <c r="E37" s="34">
        <f t="shared" si="2"/>
        <v>84</v>
      </c>
      <c r="F37" s="35">
        <v>39</v>
      </c>
      <c r="G37" s="34">
        <f t="shared" si="3"/>
        <v>92.857142857142861</v>
      </c>
      <c r="H37" s="35">
        <v>0</v>
      </c>
      <c r="I37" s="34">
        <f t="shared" si="4"/>
        <v>0</v>
      </c>
      <c r="J37" s="33">
        <v>0</v>
      </c>
      <c r="K37" s="34">
        <f t="shared" si="5"/>
        <v>0</v>
      </c>
      <c r="L37" s="33">
        <v>3</v>
      </c>
      <c r="M37" s="34">
        <f t="shared" si="6"/>
        <v>7.1428571428571423</v>
      </c>
      <c r="N37" s="36">
        <f t="shared" si="9"/>
        <v>42</v>
      </c>
      <c r="O37" s="34">
        <f t="shared" si="8"/>
        <v>100</v>
      </c>
      <c r="P37" s="35">
        <f t="shared" si="7"/>
        <v>39</v>
      </c>
      <c r="Q37" s="34">
        <f t="shared" si="0"/>
        <v>92.857142857142861</v>
      </c>
      <c r="R37" s="37">
        <v>19230.967741935485</v>
      </c>
      <c r="S37" s="189">
        <f>'AUN-QA-11-4-3_adj'!D37+'AUN-QA-11-4-3_adj'!F37+'AUN-QA-11-4-3_adj'!H37</f>
        <v>32</v>
      </c>
      <c r="T37" s="190">
        <f>'AUN-QA-11-4-3_adj'!J37+'AUN-QA-11-4-3_adj'!L37</f>
        <v>3</v>
      </c>
      <c r="U37" s="190">
        <f>'AUN-QA-11-4-3_adj'!N37</f>
        <v>0</v>
      </c>
      <c r="V37" s="186">
        <f t="shared" si="1"/>
        <v>0.54285714285714282</v>
      </c>
    </row>
    <row r="38" spans="1:22" s="1" customFormat="1" ht="15.95" customHeight="1" x14ac:dyDescent="0.5">
      <c r="A38" s="30">
        <v>18</v>
      </c>
      <c r="B38" s="31" t="s">
        <v>13</v>
      </c>
      <c r="C38" s="32">
        <v>46</v>
      </c>
      <c r="D38" s="33">
        <f t="shared" si="10"/>
        <v>36</v>
      </c>
      <c r="E38" s="34">
        <f t="shared" si="2"/>
        <v>78.260869565217391</v>
      </c>
      <c r="F38" s="35">
        <v>28</v>
      </c>
      <c r="G38" s="34">
        <f t="shared" si="3"/>
        <v>77.777777777777786</v>
      </c>
      <c r="H38" s="35">
        <v>0</v>
      </c>
      <c r="I38" s="34">
        <f t="shared" si="4"/>
        <v>0</v>
      </c>
      <c r="J38" s="33">
        <v>6</v>
      </c>
      <c r="K38" s="34">
        <f t="shared" si="5"/>
        <v>16.666666666666664</v>
      </c>
      <c r="L38" s="33">
        <v>2</v>
      </c>
      <c r="M38" s="34">
        <f t="shared" si="6"/>
        <v>5.5555555555555554</v>
      </c>
      <c r="N38" s="36">
        <f t="shared" si="9"/>
        <v>30</v>
      </c>
      <c r="O38" s="34">
        <f t="shared" si="8"/>
        <v>83.333333333333343</v>
      </c>
      <c r="P38" s="35">
        <f t="shared" si="7"/>
        <v>28</v>
      </c>
      <c r="Q38" s="34">
        <f t="shared" si="0"/>
        <v>93.333333333333329</v>
      </c>
      <c r="R38" s="37">
        <v>15728.000000000002</v>
      </c>
      <c r="S38" s="189">
        <f>'AUN-QA-11-4-3_adj'!D38+'AUN-QA-11-4-3_adj'!F38+'AUN-QA-11-4-3_adj'!H38</f>
        <v>24</v>
      </c>
      <c r="T38" s="190">
        <f>'AUN-QA-11-4-3_adj'!J38+'AUN-QA-11-4-3_adj'!L38</f>
        <v>0</v>
      </c>
      <c r="U38" s="190">
        <f>'AUN-QA-11-4-3_adj'!N38</f>
        <v>0</v>
      </c>
      <c r="V38" s="186">
        <f t="shared" si="1"/>
        <v>0.5</v>
      </c>
    </row>
    <row r="39" spans="1:22" s="1" customFormat="1" ht="15.95" customHeight="1" x14ac:dyDescent="0.5">
      <c r="A39" s="30">
        <v>19</v>
      </c>
      <c r="B39" s="31" t="s">
        <v>70</v>
      </c>
      <c r="C39" s="32">
        <v>35</v>
      </c>
      <c r="D39" s="33">
        <f>F39+H39+J39+L39</f>
        <v>27</v>
      </c>
      <c r="E39" s="34">
        <f>D39/C39*100</f>
        <v>77.142857142857153</v>
      </c>
      <c r="F39" s="35">
        <v>21</v>
      </c>
      <c r="G39" s="34">
        <f>F39/$D39*100</f>
        <v>77.777777777777786</v>
      </c>
      <c r="H39" s="35">
        <v>0</v>
      </c>
      <c r="I39" s="34">
        <f>H39/$D39*100</f>
        <v>0</v>
      </c>
      <c r="J39" s="33">
        <v>4</v>
      </c>
      <c r="K39" s="34">
        <f>J39/$D39*100</f>
        <v>14.814814814814813</v>
      </c>
      <c r="L39" s="33">
        <v>2</v>
      </c>
      <c r="M39" s="34">
        <f>L39/$D39*100</f>
        <v>7.4074074074074066</v>
      </c>
      <c r="N39" s="36">
        <f>D39-J39</f>
        <v>23</v>
      </c>
      <c r="O39" s="34">
        <f>(N39/D39)*100</f>
        <v>85.18518518518519</v>
      </c>
      <c r="P39" s="35">
        <f>F39+H39</f>
        <v>21</v>
      </c>
      <c r="Q39" s="34">
        <f>(P39/N39)*100</f>
        <v>91.304347826086953</v>
      </c>
      <c r="R39" s="37">
        <v>20400.000000000004</v>
      </c>
      <c r="S39" s="189">
        <f>'AUN-QA-11-4-3_adj'!D39+'AUN-QA-11-4-3_adj'!F39+'AUN-QA-11-4-3_adj'!H39</f>
        <v>20</v>
      </c>
      <c r="T39" s="190">
        <f>'AUN-QA-11-4-3_adj'!J39+'AUN-QA-11-4-3_adj'!L39</f>
        <v>0</v>
      </c>
      <c r="U39" s="190">
        <f>'AUN-QA-11-4-3_adj'!N39</f>
        <v>0</v>
      </c>
      <c r="V39" s="186">
        <f t="shared" si="1"/>
        <v>0.5</v>
      </c>
    </row>
    <row r="40" spans="1:22" s="1" customFormat="1" ht="15.95" customHeight="1" x14ac:dyDescent="0.5">
      <c r="A40" s="30">
        <v>20</v>
      </c>
      <c r="B40" s="31" t="s">
        <v>14</v>
      </c>
      <c r="C40" s="32">
        <v>103</v>
      </c>
      <c r="D40" s="33">
        <f t="shared" si="10"/>
        <v>85</v>
      </c>
      <c r="E40" s="34">
        <f t="shared" si="2"/>
        <v>82.524271844660191</v>
      </c>
      <c r="F40" s="35">
        <v>67</v>
      </c>
      <c r="G40" s="34">
        <f t="shared" si="3"/>
        <v>78.82352941176471</v>
      </c>
      <c r="H40" s="35">
        <v>1</v>
      </c>
      <c r="I40" s="34">
        <f t="shared" si="4"/>
        <v>1.1764705882352942</v>
      </c>
      <c r="J40" s="33">
        <v>10</v>
      </c>
      <c r="K40" s="34">
        <f t="shared" si="5"/>
        <v>11.76470588235294</v>
      </c>
      <c r="L40" s="33">
        <v>7</v>
      </c>
      <c r="M40" s="34">
        <f t="shared" si="6"/>
        <v>8.235294117647058</v>
      </c>
      <c r="N40" s="36">
        <f t="shared" si="9"/>
        <v>75</v>
      </c>
      <c r="O40" s="34">
        <f t="shared" si="8"/>
        <v>88.235294117647058</v>
      </c>
      <c r="P40" s="35">
        <f t="shared" si="7"/>
        <v>68</v>
      </c>
      <c r="Q40" s="34">
        <f t="shared" si="0"/>
        <v>90.666666666666657</v>
      </c>
      <c r="R40" s="37">
        <v>19029.607843137255</v>
      </c>
      <c r="S40" s="189">
        <f>'AUN-QA-11-4-3_adj'!D40+'AUN-QA-11-4-3_adj'!F40+'AUN-QA-11-4-3_adj'!H40</f>
        <v>63</v>
      </c>
      <c r="T40" s="190">
        <f>'AUN-QA-11-4-3_adj'!J40+'AUN-QA-11-4-3_adj'!L40</f>
        <v>2</v>
      </c>
      <c r="U40" s="190">
        <f>'AUN-QA-11-4-3_adj'!N40</f>
        <v>0</v>
      </c>
      <c r="V40" s="186">
        <f t="shared" si="1"/>
        <v>0.51538461538461533</v>
      </c>
    </row>
    <row r="41" spans="1:22" s="1" customFormat="1" ht="15.95" customHeight="1" x14ac:dyDescent="0.5">
      <c r="A41" s="3">
        <v>21</v>
      </c>
      <c r="B41" s="237" t="s">
        <v>15</v>
      </c>
      <c r="C41" s="266">
        <v>72</v>
      </c>
      <c r="D41" s="26">
        <f t="shared" si="10"/>
        <v>52</v>
      </c>
      <c r="E41" s="27">
        <f t="shared" si="2"/>
        <v>72.222222222222214</v>
      </c>
      <c r="F41" s="28">
        <v>39</v>
      </c>
      <c r="G41" s="27">
        <f t="shared" si="3"/>
        <v>75</v>
      </c>
      <c r="H41" s="28">
        <v>0</v>
      </c>
      <c r="I41" s="27">
        <f t="shared" si="4"/>
        <v>0</v>
      </c>
      <c r="J41" s="26">
        <v>4</v>
      </c>
      <c r="K41" s="27">
        <f t="shared" si="5"/>
        <v>7.6923076923076925</v>
      </c>
      <c r="L41" s="26">
        <v>9</v>
      </c>
      <c r="M41" s="27">
        <f t="shared" si="6"/>
        <v>17.307692307692307</v>
      </c>
      <c r="N41" s="239">
        <f t="shared" si="9"/>
        <v>48</v>
      </c>
      <c r="O41" s="238">
        <f t="shared" si="8"/>
        <v>92.307692307692307</v>
      </c>
      <c r="P41" s="28">
        <f t="shared" si="7"/>
        <v>39</v>
      </c>
      <c r="Q41" s="238">
        <f t="shared" si="0"/>
        <v>81.25</v>
      </c>
      <c r="R41" s="77">
        <v>22194.1176470588</v>
      </c>
      <c r="S41" s="181">
        <f>'AUN-QA-11-4-3_adj'!D41+'AUN-QA-11-4-3_adj'!F41+'AUN-QA-11-4-3_adj'!H41</f>
        <v>23</v>
      </c>
      <c r="T41" s="182">
        <f>'AUN-QA-11-4-3_adj'!J41+'AUN-QA-11-4-3_adj'!L41</f>
        <v>6</v>
      </c>
      <c r="U41" s="182">
        <f>'AUN-QA-11-4-3_adj'!N41</f>
        <v>0</v>
      </c>
      <c r="V41" s="187">
        <f t="shared" si="1"/>
        <v>0.60344827586206895</v>
      </c>
    </row>
    <row r="42" spans="1:22" s="2" customFormat="1" ht="20.100000000000001" customHeight="1" x14ac:dyDescent="0.5">
      <c r="A42" s="394" t="s">
        <v>60</v>
      </c>
      <c r="B42" s="391"/>
      <c r="C42" s="4">
        <f>SUM(C22:C26,C32:C41)</f>
        <v>1087</v>
      </c>
      <c r="D42" s="19">
        <f>D22+D23+D24+D25+D26+D32+D33+D34+D35+D36+D37+D38+D39+D40+D41</f>
        <v>901</v>
      </c>
      <c r="E42" s="20">
        <f t="shared" si="2"/>
        <v>82.888684452621902</v>
      </c>
      <c r="F42" s="21">
        <f>F22+F23+F24+F25+F26+F32+F33+F34+F35+F36+F37+F38+F39+F40+F41</f>
        <v>753</v>
      </c>
      <c r="G42" s="20">
        <f t="shared" si="3"/>
        <v>83.573806881243058</v>
      </c>
      <c r="H42" s="21">
        <f>H22+H23+H24+H25+H26+H32+H33+H34+H35+H36+H37+H38+H39+H40+H41</f>
        <v>9</v>
      </c>
      <c r="I42" s="20">
        <f t="shared" si="4"/>
        <v>0.99889012208657058</v>
      </c>
      <c r="J42" s="19">
        <f>J22+J23+J24+J25+J26+J32+J33+J34+J35+J36+J37+J38+J39+J40+J41</f>
        <v>75</v>
      </c>
      <c r="K42" s="20">
        <f t="shared" si="5"/>
        <v>8.3240843507214208</v>
      </c>
      <c r="L42" s="19">
        <f>L22+L23+L24+L25+L26+L32+L33+L34+L35+L36+L37+L38+L39+L40+L41</f>
        <v>64</v>
      </c>
      <c r="M42" s="20">
        <f t="shared" si="6"/>
        <v>7.1032186459489459</v>
      </c>
      <c r="N42" s="39">
        <f t="shared" si="9"/>
        <v>826</v>
      </c>
      <c r="O42" s="22">
        <f t="shared" si="8"/>
        <v>91.675915649278579</v>
      </c>
      <c r="P42" s="21">
        <f t="shared" si="7"/>
        <v>762</v>
      </c>
      <c r="Q42" s="22">
        <f t="shared" si="0"/>
        <v>92.25181598062953</v>
      </c>
      <c r="R42" s="23">
        <v>19075.74662668665</v>
      </c>
      <c r="S42" s="184">
        <f>'AUN-QA-11-4-3_adj'!D42+'AUN-QA-11-4-3_adj'!F42+'AUN-QA-11-4-3_adj'!H42</f>
        <v>683</v>
      </c>
      <c r="T42" s="185">
        <f>'AUN-QA-11-4-3_adj'!J42+'AUN-QA-11-4-3_adj'!L42</f>
        <v>23</v>
      </c>
      <c r="U42" s="185">
        <f>'AUN-QA-11-4-3_adj'!N42</f>
        <v>0</v>
      </c>
      <c r="V42" s="176">
        <f t="shared" si="1"/>
        <v>0.51628895184135981</v>
      </c>
    </row>
    <row r="43" spans="1:22" s="1" customFormat="1" ht="15.95" customHeight="1" x14ac:dyDescent="0.5">
      <c r="A43" s="267">
        <v>22</v>
      </c>
      <c r="B43" s="268" t="s">
        <v>16</v>
      </c>
      <c r="C43" s="269">
        <v>60</v>
      </c>
      <c r="D43" s="270">
        <f t="shared" si="10"/>
        <v>43</v>
      </c>
      <c r="E43" s="271">
        <f t="shared" si="2"/>
        <v>71.666666666666671</v>
      </c>
      <c r="F43" s="272">
        <v>30</v>
      </c>
      <c r="G43" s="271">
        <f t="shared" si="3"/>
        <v>69.767441860465112</v>
      </c>
      <c r="H43" s="272">
        <v>1</v>
      </c>
      <c r="I43" s="271">
        <f t="shared" si="4"/>
        <v>2.3255813953488373</v>
      </c>
      <c r="J43" s="270">
        <v>7</v>
      </c>
      <c r="K43" s="271">
        <f t="shared" si="5"/>
        <v>16.279069767441861</v>
      </c>
      <c r="L43" s="270">
        <v>5</v>
      </c>
      <c r="M43" s="271">
        <f t="shared" si="6"/>
        <v>11.627906976744185</v>
      </c>
      <c r="N43" s="273">
        <f t="shared" si="9"/>
        <v>36</v>
      </c>
      <c r="O43" s="271">
        <f t="shared" si="8"/>
        <v>83.720930232558146</v>
      </c>
      <c r="P43" s="272">
        <f t="shared" si="7"/>
        <v>31</v>
      </c>
      <c r="Q43" s="271">
        <f t="shared" si="0"/>
        <v>86.111111111111114</v>
      </c>
      <c r="R43" s="81">
        <v>14069.047619047618</v>
      </c>
      <c r="S43" s="274">
        <f>'AUN-QA-11-4-3_adj'!D43+'AUN-QA-11-4-3_adj'!F43+'AUN-QA-11-4-3_adj'!H43</f>
        <v>21</v>
      </c>
      <c r="T43" s="275">
        <f>'AUN-QA-11-4-3_adj'!J43+'AUN-QA-11-4-3_adj'!L43</f>
        <v>2</v>
      </c>
      <c r="U43" s="275">
        <f>'AUN-QA-11-4-3_adj'!N43</f>
        <v>0</v>
      </c>
      <c r="V43" s="193">
        <f t="shared" si="1"/>
        <v>0.54347826086956519</v>
      </c>
    </row>
    <row r="44" spans="1:22" s="1" customFormat="1" ht="15.95" customHeight="1" x14ac:dyDescent="0.5">
      <c r="A44" s="30">
        <v>23</v>
      </c>
      <c r="B44" s="31" t="s">
        <v>17</v>
      </c>
      <c r="C44" s="32">
        <v>81</v>
      </c>
      <c r="D44" s="33">
        <f t="shared" si="10"/>
        <v>72</v>
      </c>
      <c r="E44" s="34">
        <f>D44/C44*100</f>
        <v>88.888888888888886</v>
      </c>
      <c r="F44" s="35">
        <v>67</v>
      </c>
      <c r="G44" s="34">
        <f>F44/$D44*100</f>
        <v>93.055555555555557</v>
      </c>
      <c r="H44" s="35">
        <v>0</v>
      </c>
      <c r="I44" s="34">
        <f>H44/$D44*100</f>
        <v>0</v>
      </c>
      <c r="J44" s="33">
        <v>0</v>
      </c>
      <c r="K44" s="34">
        <f>J44/$D44*100</f>
        <v>0</v>
      </c>
      <c r="L44" s="33">
        <v>5</v>
      </c>
      <c r="M44" s="34">
        <f>L44/$D44*100</f>
        <v>6.9444444444444446</v>
      </c>
      <c r="N44" s="36">
        <f>D44-J44</f>
        <v>72</v>
      </c>
      <c r="O44" s="34">
        <f>(N44/D44)*100</f>
        <v>100</v>
      </c>
      <c r="P44" s="35">
        <f>F44+H44</f>
        <v>67</v>
      </c>
      <c r="Q44" s="34">
        <f>(P44/N44)*100</f>
        <v>93.055555555555557</v>
      </c>
      <c r="R44" s="37">
        <v>17683.559322033896</v>
      </c>
      <c r="S44" s="189">
        <f>'AUN-QA-11-4-3_adj'!D44+'AUN-QA-11-4-3_adj'!F44+'AUN-QA-11-4-3_adj'!H44</f>
        <v>62</v>
      </c>
      <c r="T44" s="190">
        <f>'AUN-QA-11-4-3_adj'!J44+'AUN-QA-11-4-3_adj'!L44</f>
        <v>0</v>
      </c>
      <c r="U44" s="190">
        <f>'AUN-QA-11-4-3_adj'!N44</f>
        <v>0</v>
      </c>
      <c r="V44" s="186">
        <f t="shared" si="1"/>
        <v>0.5</v>
      </c>
    </row>
    <row r="45" spans="1:22" s="1" customFormat="1" ht="15.95" customHeight="1" x14ac:dyDescent="0.5">
      <c r="A45" s="228">
        <v>24</v>
      </c>
      <c r="B45" s="276" t="s">
        <v>65</v>
      </c>
      <c r="C45" s="277">
        <v>43</v>
      </c>
      <c r="D45" s="278">
        <f t="shared" si="10"/>
        <v>37</v>
      </c>
      <c r="E45" s="238">
        <f>D45/C45*100</f>
        <v>86.04651162790698</v>
      </c>
      <c r="F45" s="279">
        <v>35</v>
      </c>
      <c r="G45" s="238">
        <f>F45/$D45*100</f>
        <v>94.594594594594597</v>
      </c>
      <c r="H45" s="279">
        <v>2</v>
      </c>
      <c r="I45" s="238">
        <f>H45/$D45*100</f>
        <v>5.4054054054054053</v>
      </c>
      <c r="J45" s="278">
        <v>0</v>
      </c>
      <c r="K45" s="238">
        <f>J45/$D45*100</f>
        <v>0</v>
      </c>
      <c r="L45" s="278">
        <v>0</v>
      </c>
      <c r="M45" s="238">
        <f>L45/$D45*100</f>
        <v>0</v>
      </c>
      <c r="N45" s="239">
        <f>D45-J45</f>
        <v>37</v>
      </c>
      <c r="O45" s="238">
        <f>(N45/D45)*100</f>
        <v>100</v>
      </c>
      <c r="P45" s="279">
        <f>F45+H45</f>
        <v>37</v>
      </c>
      <c r="Q45" s="238">
        <f>(P45/N45)*100</f>
        <v>100</v>
      </c>
      <c r="R45" s="77">
        <v>30466.216216216235</v>
      </c>
      <c r="S45" s="280">
        <f>'AUN-QA-11-4-3_adj'!D45+'AUN-QA-11-4-3_adj'!F45+'AUN-QA-11-4-3_adj'!H45</f>
        <v>36</v>
      </c>
      <c r="T45" s="281">
        <f>'AUN-QA-11-4-3_adj'!J45+'AUN-QA-11-4-3_adj'!L45</f>
        <v>1</v>
      </c>
      <c r="U45" s="281">
        <f>'AUN-QA-11-4-3_adj'!N45</f>
        <v>0</v>
      </c>
      <c r="V45" s="187">
        <f t="shared" si="1"/>
        <v>0.51351351351351349</v>
      </c>
    </row>
    <row r="46" spans="1:22" s="2" customFormat="1" ht="20.100000000000001" customHeight="1" x14ac:dyDescent="0.5">
      <c r="A46" s="390" t="s">
        <v>64</v>
      </c>
      <c r="B46" s="395"/>
      <c r="C46" s="82">
        <f>SUM(C43:C45)</f>
        <v>184</v>
      </c>
      <c r="D46" s="19">
        <f>SUM(D43:D45)</f>
        <v>152</v>
      </c>
      <c r="E46" s="20">
        <f t="shared" si="2"/>
        <v>82.608695652173907</v>
      </c>
      <c r="F46" s="21">
        <f>SUM(F43:F45)</f>
        <v>132</v>
      </c>
      <c r="G46" s="20">
        <f t="shared" si="3"/>
        <v>86.842105263157904</v>
      </c>
      <c r="H46" s="21">
        <f>SUM(H43:H45)</f>
        <v>3</v>
      </c>
      <c r="I46" s="20">
        <f t="shared" si="4"/>
        <v>1.9736842105263157</v>
      </c>
      <c r="J46" s="19">
        <f>SUM(J43:J45)</f>
        <v>7</v>
      </c>
      <c r="K46" s="20">
        <f t="shared" si="5"/>
        <v>4.6052631578947363</v>
      </c>
      <c r="L46" s="19">
        <f>SUM(L43:L45)</f>
        <v>10</v>
      </c>
      <c r="M46" s="20">
        <f t="shared" si="6"/>
        <v>6.5789473684210522</v>
      </c>
      <c r="N46" s="39">
        <f t="shared" si="9"/>
        <v>145</v>
      </c>
      <c r="O46" s="22">
        <f t="shared" si="8"/>
        <v>95.39473684210526</v>
      </c>
      <c r="P46" s="21">
        <f t="shared" si="7"/>
        <v>135</v>
      </c>
      <c r="Q46" s="22">
        <f t="shared" si="0"/>
        <v>93.103448275862064</v>
      </c>
      <c r="R46" s="23">
        <v>21077.179487179488</v>
      </c>
      <c r="S46" s="184">
        <f>'AUN-QA-11-4-3_adj'!D46+'AUN-QA-11-4-3_adj'!F46+'AUN-QA-11-4-3_adj'!H46</f>
        <v>119</v>
      </c>
      <c r="T46" s="185">
        <f>'AUN-QA-11-4-3_adj'!J46+'AUN-QA-11-4-3_adj'!L46</f>
        <v>3</v>
      </c>
      <c r="U46" s="185">
        <f>'AUN-QA-11-4-3_adj'!N46</f>
        <v>0</v>
      </c>
      <c r="V46" s="176">
        <f t="shared" si="1"/>
        <v>0.51229508196721307</v>
      </c>
    </row>
    <row r="47" spans="1:22" s="1" customFormat="1" ht="15.95" customHeight="1" x14ac:dyDescent="0.5">
      <c r="A47" s="267">
        <v>25</v>
      </c>
      <c r="B47" s="268" t="s">
        <v>69</v>
      </c>
      <c r="C47" s="269">
        <v>48</v>
      </c>
      <c r="D47" s="270">
        <f t="shared" si="10"/>
        <v>48</v>
      </c>
      <c r="E47" s="271">
        <f>D47/C47*100</f>
        <v>100</v>
      </c>
      <c r="F47" s="272">
        <v>46</v>
      </c>
      <c r="G47" s="271">
        <f>F47/$D47*100</f>
        <v>95.833333333333343</v>
      </c>
      <c r="H47" s="272">
        <v>0</v>
      </c>
      <c r="I47" s="271">
        <f>H47/$D47*100</f>
        <v>0</v>
      </c>
      <c r="J47" s="270">
        <v>0</v>
      </c>
      <c r="K47" s="271">
        <f>J47/$D47*100</f>
        <v>0</v>
      </c>
      <c r="L47" s="270">
        <v>2</v>
      </c>
      <c r="M47" s="271">
        <f>L47/$D47*100</f>
        <v>4.1666666666666661</v>
      </c>
      <c r="N47" s="273">
        <f>D47-J47</f>
        <v>48</v>
      </c>
      <c r="O47" s="271">
        <f>(N47/D47)*100</f>
        <v>100</v>
      </c>
      <c r="P47" s="272">
        <f>F47+H47</f>
        <v>46</v>
      </c>
      <c r="Q47" s="271">
        <f>(P47/N47)*100</f>
        <v>95.833333333333343</v>
      </c>
      <c r="R47" s="81">
        <v>19297.659574468082</v>
      </c>
      <c r="S47" s="274">
        <f>'AUN-QA-11-4-3_adj'!D47+'AUN-QA-11-4-3_adj'!F47+'AUN-QA-11-4-3_adj'!H47</f>
        <v>46</v>
      </c>
      <c r="T47" s="275">
        <f>'AUN-QA-11-4-3_adj'!J47+'AUN-QA-11-4-3_adj'!L47</f>
        <v>0</v>
      </c>
      <c r="U47" s="275">
        <f>'AUN-QA-11-4-3_adj'!N47</f>
        <v>0</v>
      </c>
      <c r="V47" s="193">
        <f t="shared" si="1"/>
        <v>0.5</v>
      </c>
    </row>
    <row r="48" spans="1:22" s="2" customFormat="1" ht="20.100000000000001" customHeight="1" x14ac:dyDescent="0.5">
      <c r="A48" s="390" t="s">
        <v>68</v>
      </c>
      <c r="B48" s="395"/>
      <c r="C48" s="82">
        <f>SUM(C47:C47)</f>
        <v>48</v>
      </c>
      <c r="D48" s="19">
        <f>SUM(D47:D47)</f>
        <v>48</v>
      </c>
      <c r="E48" s="20">
        <f>D48/C48*100</f>
        <v>100</v>
      </c>
      <c r="F48" s="21">
        <f>SUM(F47:F47)</f>
        <v>46</v>
      </c>
      <c r="G48" s="20">
        <f>F48/$D48*100</f>
        <v>95.833333333333343</v>
      </c>
      <c r="H48" s="21">
        <f>SUM(H47:H47)</f>
        <v>0</v>
      </c>
      <c r="I48" s="20">
        <f>H48/$D48*100</f>
        <v>0</v>
      </c>
      <c r="J48" s="19">
        <f>SUM(J47:J47)</f>
        <v>0</v>
      </c>
      <c r="K48" s="20">
        <f>J48/$D48*100</f>
        <v>0</v>
      </c>
      <c r="L48" s="19">
        <f>SUM(L47:L47)</f>
        <v>2</v>
      </c>
      <c r="M48" s="20">
        <f>L48/$D48*100</f>
        <v>4.1666666666666661</v>
      </c>
      <c r="N48" s="39">
        <f>D48-J48</f>
        <v>48</v>
      </c>
      <c r="O48" s="22">
        <f>(N48/D48)*100</f>
        <v>100</v>
      </c>
      <c r="P48" s="21">
        <f>F48+H48</f>
        <v>46</v>
      </c>
      <c r="Q48" s="22">
        <f>(P48/N48)*100</f>
        <v>95.833333333333343</v>
      </c>
      <c r="R48" s="23">
        <v>19297.659574468082</v>
      </c>
      <c r="S48" s="184">
        <f>'AUN-QA-11-4-3_adj'!D48+'AUN-QA-11-4-3_adj'!F48+'AUN-QA-11-4-3_adj'!H48</f>
        <v>46</v>
      </c>
      <c r="T48" s="185">
        <f>'AUN-QA-11-4-3_adj'!J48+'AUN-QA-11-4-3_adj'!L48</f>
        <v>0</v>
      </c>
      <c r="U48" s="185">
        <f>'AUN-QA-11-4-3_adj'!N48</f>
        <v>0</v>
      </c>
      <c r="V48" s="176">
        <f t="shared" si="1"/>
        <v>0.5</v>
      </c>
    </row>
    <row r="49" spans="1:22" s="330" customFormat="1" ht="17.100000000000001" customHeight="1" thickBot="1" x14ac:dyDescent="0.55000000000000004">
      <c r="A49" s="388" t="s">
        <v>30</v>
      </c>
      <c r="B49" s="389"/>
      <c r="C49" s="331">
        <f>SUM(C17,C21,C42,C46,C7,C48)</f>
        <v>1699</v>
      </c>
      <c r="D49" s="334">
        <f>D17+D21+D42+D46+D7+D48</f>
        <v>1394</v>
      </c>
      <c r="E49" s="333">
        <f t="shared" si="2"/>
        <v>82.048263684520307</v>
      </c>
      <c r="F49" s="322">
        <f>F17+F21+F42+F46+F7+F48</f>
        <v>1179</v>
      </c>
      <c r="G49" s="321">
        <f t="shared" si="3"/>
        <v>84.576757532281206</v>
      </c>
      <c r="H49" s="332">
        <f>H17+H21+H42+H46+H7+H48</f>
        <v>14</v>
      </c>
      <c r="I49" s="333">
        <f t="shared" si="4"/>
        <v>1.0043041606886656</v>
      </c>
      <c r="J49" s="334">
        <f>J17+J21+J42+J46+J7+J48</f>
        <v>99</v>
      </c>
      <c r="K49" s="333">
        <f t="shared" si="5"/>
        <v>7.1018651362984215</v>
      </c>
      <c r="L49" s="323">
        <f>L17+L21+L42+L46+L7+L48</f>
        <v>102</v>
      </c>
      <c r="M49" s="321">
        <f t="shared" si="6"/>
        <v>7.3170731707317067</v>
      </c>
      <c r="N49" s="324">
        <f>N17+N21+N42+N46+N7+N48</f>
        <v>1295</v>
      </c>
      <c r="O49" s="325">
        <f t="shared" si="8"/>
        <v>92.898134863701571</v>
      </c>
      <c r="P49" s="322">
        <f>P17+P21+P42+P46+P7+P48</f>
        <v>1193</v>
      </c>
      <c r="Q49" s="325">
        <f t="shared" si="0"/>
        <v>92.123552123552116</v>
      </c>
      <c r="R49" s="337">
        <v>18391.814065510545</v>
      </c>
      <c r="S49" s="326">
        <f>'AUN-QA-11-4-3_adj'!D49+'AUN-QA-11-4-3_adj'!F49+'AUN-QA-11-4-3_adj'!H49</f>
        <v>1070</v>
      </c>
      <c r="T49" s="327">
        <f>'AUN-QA-11-4-3_adj'!J49+'AUN-QA-11-4-3_adj'!L49</f>
        <v>33</v>
      </c>
      <c r="U49" s="328">
        <f>'AUN-QA-11-4-3_adj'!N49</f>
        <v>0</v>
      </c>
      <c r="V49" s="329">
        <f t="shared" si="1"/>
        <v>0.51495920217588398</v>
      </c>
    </row>
    <row r="50" spans="1:22" s="58" customFormat="1" ht="29.25" customHeight="1" thickTop="1" x14ac:dyDescent="0.5">
      <c r="A50" s="55" t="s">
        <v>85</v>
      </c>
      <c r="B50" s="11"/>
      <c r="C50" s="56"/>
      <c r="D50" s="10"/>
      <c r="E50" s="57"/>
      <c r="F50" s="10"/>
      <c r="G50" s="11"/>
      <c r="H50" s="10"/>
      <c r="I50" s="11"/>
      <c r="J50" s="10"/>
      <c r="K50" s="11"/>
      <c r="L50" s="10"/>
      <c r="M50" s="11"/>
      <c r="N50" s="11"/>
      <c r="O50" s="11"/>
      <c r="P50" s="10"/>
      <c r="Q50" s="11"/>
      <c r="R50" s="11"/>
      <c r="S50" s="10"/>
      <c r="T50" s="11"/>
      <c r="U50" s="11"/>
      <c r="V50" s="11"/>
    </row>
    <row r="51" spans="1:22" s="62" customFormat="1" ht="17.100000000000001" customHeight="1" x14ac:dyDescent="0.55000000000000004">
      <c r="A51" s="59"/>
      <c r="B51" s="60" t="s">
        <v>50</v>
      </c>
      <c r="C51" s="56"/>
      <c r="D51" s="10"/>
      <c r="E51" s="57"/>
      <c r="F51" s="10"/>
      <c r="G51" s="11"/>
      <c r="H51" s="10"/>
      <c r="I51" s="11"/>
      <c r="J51" s="10"/>
      <c r="K51" s="11"/>
      <c r="L51" s="10"/>
      <c r="M51" s="11"/>
      <c r="N51" s="11"/>
      <c r="O51" s="11"/>
      <c r="P51" s="10"/>
      <c r="Q51" s="11"/>
      <c r="R51" s="61"/>
      <c r="S51" s="10"/>
      <c r="T51" s="11"/>
      <c r="U51" s="61"/>
      <c r="V51" s="61"/>
    </row>
    <row r="52" spans="1:22" s="62" customFormat="1" ht="17.100000000000001" customHeight="1" x14ac:dyDescent="0.55000000000000004">
      <c r="A52" s="59"/>
      <c r="B52" s="11" t="s">
        <v>51</v>
      </c>
      <c r="C52" s="56"/>
      <c r="D52" s="10"/>
      <c r="E52" s="57"/>
      <c r="F52" s="10"/>
      <c r="G52" s="11"/>
      <c r="H52" s="10"/>
      <c r="I52" s="11"/>
      <c r="J52" s="10"/>
      <c r="K52" s="11"/>
      <c r="L52" s="10"/>
      <c r="M52" s="11"/>
      <c r="N52" s="11"/>
      <c r="O52" s="11"/>
      <c r="P52" s="10"/>
      <c r="Q52" s="11"/>
      <c r="R52" s="61"/>
      <c r="S52" s="10"/>
      <c r="T52" s="11"/>
      <c r="U52" s="61"/>
      <c r="V52" s="61"/>
    </row>
    <row r="53" spans="1:22" s="62" customFormat="1" ht="17.100000000000001" customHeight="1" x14ac:dyDescent="0.55000000000000004">
      <c r="A53" s="63" t="s">
        <v>52</v>
      </c>
      <c r="B53" s="64" t="s">
        <v>53</v>
      </c>
      <c r="C53" s="65"/>
      <c r="D53" s="66"/>
      <c r="E53" s="67"/>
      <c r="F53" s="66"/>
      <c r="G53" s="64"/>
      <c r="H53" s="66"/>
      <c r="I53" s="64"/>
      <c r="J53" s="66"/>
      <c r="K53" s="64"/>
      <c r="L53" s="66"/>
      <c r="M53" s="11"/>
      <c r="N53" s="11"/>
      <c r="O53" s="11"/>
      <c r="P53" s="10"/>
      <c r="Q53" s="11"/>
      <c r="R53" s="61"/>
      <c r="S53" s="10"/>
      <c r="T53" s="11"/>
      <c r="U53" s="61"/>
      <c r="V53" s="61"/>
    </row>
    <row r="54" spans="1:22" s="62" customFormat="1" ht="17.100000000000001" customHeight="1" x14ac:dyDescent="0.55000000000000004">
      <c r="A54" s="59"/>
      <c r="B54" s="11" t="s">
        <v>54</v>
      </c>
      <c r="C54" s="56"/>
      <c r="D54" s="10"/>
      <c r="E54" s="57"/>
      <c r="F54" s="10"/>
      <c r="G54" s="11"/>
      <c r="H54" s="10"/>
      <c r="I54" s="11"/>
      <c r="J54" s="10"/>
      <c r="K54" s="11"/>
      <c r="L54" s="10"/>
      <c r="M54" s="11"/>
      <c r="N54" s="11"/>
      <c r="O54" s="11"/>
      <c r="P54" s="10"/>
      <c r="Q54" s="11"/>
      <c r="R54" s="61"/>
      <c r="S54" s="10"/>
      <c r="T54" s="11"/>
      <c r="U54" s="61"/>
      <c r="V54" s="61"/>
    </row>
    <row r="55" spans="1:22" s="58" customFormat="1" ht="18.95" customHeight="1" x14ac:dyDescent="0.55000000000000004">
      <c r="A55" s="59" t="s">
        <v>89</v>
      </c>
      <c r="B55" s="11"/>
      <c r="C55" s="56"/>
      <c r="D55" s="10"/>
      <c r="E55" s="57"/>
      <c r="F55" s="10"/>
      <c r="G55" s="11"/>
      <c r="H55" s="10"/>
      <c r="I55" s="11"/>
      <c r="J55" s="10"/>
      <c r="K55" s="11"/>
      <c r="L55" s="11"/>
      <c r="M55" s="11"/>
      <c r="N55" s="11"/>
      <c r="O55" s="10"/>
      <c r="P55" s="11"/>
      <c r="Q55" s="11"/>
      <c r="R55" s="61"/>
      <c r="S55" s="11"/>
      <c r="T55" s="11"/>
      <c r="U55" s="61"/>
      <c r="V55" s="61"/>
    </row>
    <row r="56" spans="1:22" s="58" customFormat="1" ht="21" customHeight="1" x14ac:dyDescent="0.55000000000000004">
      <c r="A56" s="59" t="s">
        <v>104</v>
      </c>
      <c r="B56" s="11"/>
      <c r="C56" s="56"/>
      <c r="D56" s="10"/>
      <c r="E56" s="57"/>
      <c r="F56" s="10"/>
      <c r="G56" s="11"/>
      <c r="H56" s="10"/>
      <c r="I56" s="11"/>
      <c r="J56" s="10"/>
      <c r="K56" s="11"/>
      <c r="L56" s="11"/>
      <c r="M56" s="11"/>
      <c r="N56" s="11"/>
      <c r="O56" s="11"/>
      <c r="P56" s="10"/>
      <c r="Q56" s="11"/>
      <c r="R56" s="68"/>
      <c r="S56" s="10"/>
      <c r="T56" s="11"/>
      <c r="U56" s="68"/>
      <c r="V56" s="68"/>
    </row>
    <row r="57" spans="1:22" s="58" customFormat="1" ht="18.95" customHeight="1" x14ac:dyDescent="0.55000000000000004">
      <c r="A57" s="59" t="s">
        <v>86</v>
      </c>
      <c r="B57" s="11"/>
      <c r="C57" s="56"/>
      <c r="D57" s="10"/>
      <c r="E57" s="57"/>
      <c r="F57" s="10"/>
      <c r="G57" s="11"/>
      <c r="H57" s="10"/>
      <c r="I57" s="11"/>
      <c r="J57" s="10"/>
      <c r="K57" s="11"/>
      <c r="L57" s="11"/>
      <c r="M57" s="11"/>
      <c r="N57" s="11"/>
      <c r="O57" s="10"/>
      <c r="P57" s="11"/>
      <c r="Q57" s="69"/>
      <c r="R57" s="61"/>
      <c r="S57" s="11"/>
      <c r="T57" s="69"/>
      <c r="U57" s="61"/>
      <c r="V57" s="61"/>
    </row>
    <row r="58" spans="1:22" x14ac:dyDescent="0.55000000000000004">
      <c r="A58" s="59" t="s">
        <v>105</v>
      </c>
      <c r="Q58" s="68"/>
      <c r="T58" s="68"/>
    </row>
    <row r="59" spans="1:22" s="58" customFormat="1" ht="17.100000000000001" customHeight="1" x14ac:dyDescent="0.55000000000000004">
      <c r="A59" s="11"/>
      <c r="B59" s="11"/>
      <c r="C59" s="56"/>
      <c r="D59" s="10"/>
      <c r="E59" s="57"/>
      <c r="F59" s="10"/>
      <c r="G59" s="11"/>
      <c r="H59" s="10"/>
      <c r="I59" s="11"/>
      <c r="J59" s="10"/>
      <c r="K59" s="11"/>
      <c r="L59" s="11"/>
      <c r="M59" s="11"/>
      <c r="N59" s="11"/>
      <c r="O59" s="10"/>
      <c r="P59" s="11"/>
      <c r="Q59" s="11"/>
      <c r="R59" s="61"/>
      <c r="S59" s="11"/>
      <c r="T59" s="11"/>
      <c r="U59" s="61"/>
      <c r="V59" s="61"/>
    </row>
    <row r="60" spans="1:22" s="58" customFormat="1" ht="23.25" x14ac:dyDescent="0.55000000000000004">
      <c r="A60" s="59"/>
      <c r="B60" s="11"/>
      <c r="C60" s="56"/>
      <c r="D60" s="10"/>
      <c r="E60" s="57"/>
      <c r="F60" s="10"/>
      <c r="G60" s="11"/>
      <c r="H60" s="10"/>
      <c r="I60" s="11"/>
      <c r="J60" s="10"/>
      <c r="K60" s="11"/>
      <c r="L60" s="10"/>
      <c r="M60" s="11"/>
      <c r="N60" s="11"/>
      <c r="O60" s="11"/>
      <c r="P60" s="10"/>
      <c r="Q60" s="11"/>
      <c r="R60" s="61"/>
      <c r="S60" s="10"/>
      <c r="T60" s="11"/>
      <c r="U60" s="61"/>
      <c r="V60" s="61"/>
    </row>
  </sheetData>
  <mergeCells count="23">
    <mergeCell ref="P3:Q4"/>
    <mergeCell ref="R3:R5"/>
    <mergeCell ref="S3:V3"/>
    <mergeCell ref="S4:S5"/>
    <mergeCell ref="T4:T5"/>
    <mergeCell ref="U4:U5"/>
    <mergeCell ref="V4:V5"/>
    <mergeCell ref="A49:B49"/>
    <mergeCell ref="A7:B7"/>
    <mergeCell ref="A17:B17"/>
    <mergeCell ref="A21:B21"/>
    <mergeCell ref="A42:B42"/>
    <mergeCell ref="A46:B46"/>
    <mergeCell ref="A48:B48"/>
    <mergeCell ref="A3:B5"/>
    <mergeCell ref="C3:C5"/>
    <mergeCell ref="D3:E4"/>
    <mergeCell ref="F3:M3"/>
    <mergeCell ref="N3:O4"/>
    <mergeCell ref="F4:G4"/>
    <mergeCell ref="H4:I4"/>
    <mergeCell ref="J4:K4"/>
    <mergeCell ref="L4:M4"/>
  </mergeCells>
  <pageMargins left="0.43307086614173229" right="0.23622047244094491" top="0.55118110236220474" bottom="0.35433070866141736" header="0.31496062992125984" footer="0.31496062992125984"/>
  <pageSetup paperSize="9" scale="75" orientation="landscape" r:id="rId1"/>
  <headerFooter alignWithMargins="0">
    <oddHeader>&amp;Rสผ. (C2-1-1-ปริญญาตรี)</oddHeader>
    <oddFooter>&amp;L&amp;9&amp;Z&amp;F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9"/>
  <sheetViews>
    <sheetView view="pageBreakPreview" zoomScale="145" zoomScaleNormal="100" zoomScaleSheetLayoutView="145" workbookViewId="0">
      <pane ySplit="4" topLeftCell="A17" activePane="bottomLeft" state="frozen"/>
      <selection activeCell="S49" sqref="S49"/>
      <selection pane="bottomLeft" activeCell="A2" sqref="A2:B4"/>
    </sheetView>
  </sheetViews>
  <sheetFormatPr defaultRowHeight="17.25" x14ac:dyDescent="0.5"/>
  <cols>
    <col min="1" max="1" width="2.85546875" style="128" customWidth="1"/>
    <col min="2" max="2" width="23.85546875" style="129" customWidth="1"/>
    <col min="3" max="3" width="5.85546875" style="130" customWidth="1"/>
    <col min="4" max="4" width="7.28515625" style="130" customWidth="1"/>
    <col min="5" max="5" width="7.5703125" style="131" customWidth="1"/>
    <col min="6" max="6" width="5.85546875" style="135" customWidth="1"/>
    <col min="7" max="7" width="6.5703125" style="133" customWidth="1"/>
    <col min="8" max="8" width="7.140625" style="130" customWidth="1"/>
    <col min="9" max="9" width="6.85546875" style="131" customWidth="1"/>
    <col min="10" max="10" width="6" style="130" customWidth="1"/>
    <col min="11" max="11" width="5.7109375" style="131" customWidth="1"/>
    <col min="12" max="12" width="7.140625" style="130" customWidth="1"/>
    <col min="13" max="13" width="7" style="131" customWidth="1"/>
    <col min="14" max="14" width="6.7109375" style="130" customWidth="1"/>
    <col min="15" max="15" width="7" style="131" customWidth="1"/>
    <col min="16" max="16" width="4.42578125" style="130" customWidth="1"/>
    <col min="17" max="17" width="5.7109375" style="131" bestFit="1" customWidth="1"/>
    <col min="18" max="18" width="5.140625" style="130" customWidth="1"/>
    <col min="19" max="19" width="5" style="131" customWidth="1"/>
    <col min="20" max="20" width="6" style="130" customWidth="1"/>
    <col min="21" max="21" width="5.7109375" style="133" customWidth="1"/>
    <col min="22" max="22" width="3.140625" style="99" bestFit="1" customWidth="1"/>
    <col min="23" max="23" width="2.42578125" style="99" bestFit="1" customWidth="1"/>
    <col min="24" max="24" width="3.140625" style="99" bestFit="1" customWidth="1"/>
    <col min="25" max="25" width="2.42578125" style="99" bestFit="1" customWidth="1"/>
    <col min="26" max="26" width="1.7109375" style="99" bestFit="1" customWidth="1"/>
    <col min="27" max="27" width="4.42578125" style="99" bestFit="1" customWidth="1"/>
    <col min="28" max="29" width="3.140625" style="99" bestFit="1" customWidth="1"/>
    <col min="30" max="30" width="4.140625" style="99" bestFit="1" customWidth="1"/>
    <col min="31" max="31" width="4.85546875" style="99" bestFit="1" customWidth="1"/>
    <col min="32" max="32" width="4.140625" style="99" bestFit="1" customWidth="1"/>
    <col min="33" max="16384" width="9.140625" style="99"/>
  </cols>
  <sheetData>
    <row r="1" spans="1:34" s="89" customFormat="1" ht="17.25" customHeight="1" thickBot="1" x14ac:dyDescent="0.55000000000000004">
      <c r="A1" s="83" t="s">
        <v>107</v>
      </c>
      <c r="B1" s="84"/>
      <c r="C1" s="85"/>
      <c r="D1" s="85"/>
      <c r="E1" s="86"/>
      <c r="F1" s="87"/>
      <c r="G1" s="88"/>
      <c r="H1" s="85"/>
      <c r="I1" s="86"/>
      <c r="J1" s="85"/>
      <c r="K1" s="86"/>
      <c r="L1" s="85"/>
      <c r="M1" s="86"/>
      <c r="N1" s="85"/>
      <c r="O1" s="86"/>
      <c r="P1" s="85"/>
      <c r="Q1" s="86"/>
      <c r="R1" s="85"/>
      <c r="S1" s="86"/>
      <c r="T1" s="85"/>
      <c r="U1" s="194"/>
    </row>
    <row r="2" spans="1:34" s="90" customFormat="1" ht="13.5" customHeight="1" thickTop="1" x14ac:dyDescent="0.5">
      <c r="A2" s="423" t="s">
        <v>75</v>
      </c>
      <c r="B2" s="424"/>
      <c r="C2" s="425" t="s">
        <v>76</v>
      </c>
      <c r="D2" s="427" t="s">
        <v>71</v>
      </c>
      <c r="E2" s="428"/>
      <c r="F2" s="428"/>
      <c r="G2" s="428"/>
      <c r="H2" s="428"/>
      <c r="I2" s="428"/>
      <c r="J2" s="428"/>
      <c r="K2" s="428"/>
      <c r="L2" s="428"/>
      <c r="M2" s="429"/>
      <c r="N2" s="429"/>
      <c r="O2" s="424"/>
      <c r="P2" s="427" t="s">
        <v>77</v>
      </c>
      <c r="Q2" s="430"/>
      <c r="R2" s="430"/>
      <c r="S2" s="430"/>
      <c r="T2" s="430"/>
      <c r="U2" s="431"/>
    </row>
    <row r="3" spans="1:34" s="345" customFormat="1" ht="45.75" customHeight="1" x14ac:dyDescent="0.5">
      <c r="A3" s="421"/>
      <c r="B3" s="422"/>
      <c r="C3" s="426"/>
      <c r="D3" s="415" t="s">
        <v>72</v>
      </c>
      <c r="E3" s="416"/>
      <c r="F3" s="417" t="s">
        <v>73</v>
      </c>
      <c r="G3" s="418"/>
      <c r="H3" s="417" t="s">
        <v>74</v>
      </c>
      <c r="I3" s="418"/>
      <c r="J3" s="416" t="s">
        <v>78</v>
      </c>
      <c r="K3" s="416"/>
      <c r="L3" s="416" t="s">
        <v>79</v>
      </c>
      <c r="M3" s="416"/>
      <c r="N3" s="417" t="s">
        <v>98</v>
      </c>
      <c r="O3" s="419"/>
      <c r="P3" s="415" t="s">
        <v>80</v>
      </c>
      <c r="Q3" s="416"/>
      <c r="R3" s="432" t="s">
        <v>81</v>
      </c>
      <c r="S3" s="433"/>
      <c r="T3" s="416" t="s">
        <v>82</v>
      </c>
      <c r="U3" s="420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</row>
    <row r="4" spans="1:34" s="97" customFormat="1" ht="16.5" customHeight="1" x14ac:dyDescent="0.5">
      <c r="A4" s="421"/>
      <c r="B4" s="422"/>
      <c r="C4" s="426"/>
      <c r="D4" s="282" t="s">
        <v>83</v>
      </c>
      <c r="E4" s="283" t="s">
        <v>84</v>
      </c>
      <c r="F4" s="284" t="s">
        <v>83</v>
      </c>
      <c r="G4" s="283" t="s">
        <v>84</v>
      </c>
      <c r="H4" s="284" t="s">
        <v>83</v>
      </c>
      <c r="I4" s="283" t="s">
        <v>84</v>
      </c>
      <c r="J4" s="284" t="s">
        <v>83</v>
      </c>
      <c r="K4" s="283" t="s">
        <v>84</v>
      </c>
      <c r="L4" s="284" t="s">
        <v>83</v>
      </c>
      <c r="M4" s="283" t="s">
        <v>84</v>
      </c>
      <c r="N4" s="284" t="s">
        <v>83</v>
      </c>
      <c r="O4" s="285" t="s">
        <v>84</v>
      </c>
      <c r="P4" s="282" t="s">
        <v>83</v>
      </c>
      <c r="Q4" s="283" t="s">
        <v>84</v>
      </c>
      <c r="R4" s="284" t="s">
        <v>83</v>
      </c>
      <c r="S4" s="283" t="s">
        <v>84</v>
      </c>
      <c r="T4" s="284" t="s">
        <v>83</v>
      </c>
      <c r="U4" s="285" t="s">
        <v>84</v>
      </c>
      <c r="W4" s="96"/>
      <c r="X4" s="96"/>
      <c r="Y4" s="96"/>
      <c r="Z4" s="96"/>
      <c r="AA4" s="96"/>
      <c r="AB4" s="96"/>
      <c r="AC4" s="286"/>
      <c r="AD4" s="286"/>
      <c r="AE4" s="96"/>
      <c r="AF4" s="96"/>
      <c r="AG4" s="96"/>
      <c r="AH4" s="96"/>
    </row>
    <row r="5" spans="1:34" ht="11.25" customHeight="1" x14ac:dyDescent="0.5">
      <c r="A5" s="156">
        <v>1</v>
      </c>
      <c r="B5" s="287" t="s">
        <v>31</v>
      </c>
      <c r="C5" s="288">
        <f>'AUN-QA-11-4-1_adj'!P6</f>
        <v>29</v>
      </c>
      <c r="D5" s="288">
        <v>2</v>
      </c>
      <c r="E5" s="289">
        <f t="shared" ref="E5:E48" si="0">D5/$N5*100</f>
        <v>8.695652173913043</v>
      </c>
      <c r="F5" s="290">
        <v>6</v>
      </c>
      <c r="G5" s="289">
        <f t="shared" ref="G5:G48" si="1">F5/$N5*100</f>
        <v>26.086956521739129</v>
      </c>
      <c r="H5" s="290">
        <v>13</v>
      </c>
      <c r="I5" s="289">
        <f t="shared" ref="I5:I48" si="2">H5/$N5*100</f>
        <v>56.521739130434781</v>
      </c>
      <c r="J5" s="290">
        <v>2</v>
      </c>
      <c r="K5" s="289">
        <f t="shared" ref="K5:K48" si="3">J5/$N5*100</f>
        <v>8.695652173913043</v>
      </c>
      <c r="L5" s="290">
        <v>0</v>
      </c>
      <c r="M5" s="289">
        <f t="shared" ref="M5:M48" si="4">L5/$N5*100</f>
        <v>0</v>
      </c>
      <c r="N5" s="290">
        <f>L5+J5+H5+F5+D5</f>
        <v>23</v>
      </c>
      <c r="O5" s="291">
        <f t="shared" ref="O5:O48" si="5">N5/$C5*100</f>
        <v>79.310344827586206</v>
      </c>
      <c r="P5" s="288">
        <v>13</v>
      </c>
      <c r="Q5" s="289">
        <f t="shared" ref="Q5:Q48" si="6">P5/$T5*100</f>
        <v>54.166666666666664</v>
      </c>
      <c r="R5" s="290">
        <v>11</v>
      </c>
      <c r="S5" s="289">
        <f t="shared" ref="S5:S48" si="7">R5/$T5*100</f>
        <v>45.833333333333329</v>
      </c>
      <c r="T5" s="290">
        <f>P5+R5</f>
        <v>24</v>
      </c>
      <c r="U5" s="291">
        <f t="shared" ref="U5:U48" si="8">T5/$C5*100</f>
        <v>82.758620689655174</v>
      </c>
      <c r="V5" s="143"/>
      <c r="W5" s="98"/>
      <c r="X5" s="98"/>
      <c r="Y5" s="98"/>
      <c r="Z5" s="98"/>
      <c r="AA5" s="121"/>
      <c r="AB5" s="98"/>
      <c r="AC5" s="98"/>
      <c r="AD5" s="98"/>
      <c r="AE5" s="144"/>
      <c r="AF5" s="145"/>
      <c r="AG5" s="144"/>
      <c r="AH5" s="121"/>
    </row>
    <row r="6" spans="1:34" s="90" customFormat="1" ht="11.25" customHeight="1" x14ac:dyDescent="0.5">
      <c r="A6" s="410" t="s">
        <v>57</v>
      </c>
      <c r="B6" s="411"/>
      <c r="C6" s="100">
        <f>SUM(C5)</f>
        <v>29</v>
      </c>
      <c r="D6" s="100">
        <f>SUM(D5)</f>
        <v>2</v>
      </c>
      <c r="E6" s="101">
        <f>D6/$N6*100</f>
        <v>8.695652173913043</v>
      </c>
      <c r="F6" s="102">
        <f>SUM(F5)</f>
        <v>6</v>
      </c>
      <c r="G6" s="101">
        <f>F6/$N6*100</f>
        <v>26.086956521739129</v>
      </c>
      <c r="H6" s="102">
        <f>SUM(H5)</f>
        <v>13</v>
      </c>
      <c r="I6" s="101">
        <f>H6/$N6*100</f>
        <v>56.521739130434781</v>
      </c>
      <c r="J6" s="102">
        <f>SUM(J5)</f>
        <v>2</v>
      </c>
      <c r="K6" s="101">
        <f>J6/$N6*100</f>
        <v>8.695652173913043</v>
      </c>
      <c r="L6" s="102">
        <f>SUM(L5)</f>
        <v>0</v>
      </c>
      <c r="M6" s="101">
        <f>L6/$N6*100</f>
        <v>0</v>
      </c>
      <c r="N6" s="102">
        <f>SUM(N5)</f>
        <v>23</v>
      </c>
      <c r="O6" s="103">
        <f>N6/$C6*100</f>
        <v>79.310344827586206</v>
      </c>
      <c r="P6" s="100">
        <f>SUM(P5)</f>
        <v>13</v>
      </c>
      <c r="Q6" s="101">
        <f>P6/$T6*100</f>
        <v>54.166666666666664</v>
      </c>
      <c r="R6" s="102">
        <f>SUM(R5)</f>
        <v>11</v>
      </c>
      <c r="S6" s="101">
        <f>R6/$T6*100</f>
        <v>45.833333333333329</v>
      </c>
      <c r="T6" s="102">
        <f>SUM(T5)</f>
        <v>24</v>
      </c>
      <c r="U6" s="103">
        <f>T6/$C6*100</f>
        <v>82.758620689655174</v>
      </c>
      <c r="V6" s="143"/>
      <c r="W6" s="98"/>
      <c r="X6" s="98"/>
      <c r="Y6" s="98"/>
      <c r="Z6" s="98"/>
      <c r="AA6" s="91"/>
      <c r="AB6" s="98"/>
      <c r="AC6" s="98"/>
      <c r="AD6" s="98"/>
      <c r="AE6" s="292"/>
      <c r="AF6" s="145"/>
      <c r="AG6" s="292"/>
      <c r="AH6" s="91"/>
    </row>
    <row r="7" spans="1:34" ht="11.25" customHeight="1" x14ac:dyDescent="0.5">
      <c r="A7" s="104">
        <v>2</v>
      </c>
      <c r="B7" s="105" t="s">
        <v>18</v>
      </c>
      <c r="C7" s="106">
        <f>SUM(C8:C11)</f>
        <v>78</v>
      </c>
      <c r="D7" s="106">
        <f>SUM(D8:D11)</f>
        <v>4</v>
      </c>
      <c r="E7" s="107">
        <f t="shared" si="0"/>
        <v>5.7971014492753623</v>
      </c>
      <c r="F7" s="108">
        <f>SUM(F8:F11)</f>
        <v>5</v>
      </c>
      <c r="G7" s="107">
        <f t="shared" si="1"/>
        <v>7.2463768115942031</v>
      </c>
      <c r="H7" s="108">
        <f>SUM(H8:H11)</f>
        <v>54</v>
      </c>
      <c r="I7" s="107">
        <f t="shared" si="2"/>
        <v>78.260869565217391</v>
      </c>
      <c r="J7" s="108">
        <f>SUM(J8:J11)</f>
        <v>6</v>
      </c>
      <c r="K7" s="107">
        <f t="shared" si="3"/>
        <v>8.695652173913043</v>
      </c>
      <c r="L7" s="108">
        <f>SUM(L8:L11)</f>
        <v>0</v>
      </c>
      <c r="M7" s="107">
        <f t="shared" si="4"/>
        <v>0</v>
      </c>
      <c r="N7" s="108">
        <f>SUM(N8:N11)</f>
        <v>69</v>
      </c>
      <c r="O7" s="109">
        <f t="shared" si="5"/>
        <v>88.461538461538453</v>
      </c>
      <c r="P7" s="106">
        <f>SUM(P8:P11)</f>
        <v>50</v>
      </c>
      <c r="Q7" s="107">
        <f t="shared" si="6"/>
        <v>72.463768115942031</v>
      </c>
      <c r="R7" s="108">
        <f>SUM(R8:R11)</f>
        <v>19</v>
      </c>
      <c r="S7" s="107">
        <f t="shared" si="7"/>
        <v>27.536231884057973</v>
      </c>
      <c r="T7" s="108">
        <f t="shared" ref="T7:T24" si="9">P7+R7</f>
        <v>69</v>
      </c>
      <c r="U7" s="109">
        <f t="shared" si="8"/>
        <v>88.461538461538453</v>
      </c>
      <c r="V7" s="143"/>
      <c r="W7" s="98"/>
      <c r="X7" s="98"/>
      <c r="Y7" s="98"/>
      <c r="Z7" s="98"/>
      <c r="AA7" s="121"/>
      <c r="AB7" s="98"/>
      <c r="AC7" s="98"/>
      <c r="AD7" s="98"/>
      <c r="AE7" s="144"/>
      <c r="AF7" s="145"/>
      <c r="AG7" s="144"/>
      <c r="AH7" s="121"/>
    </row>
    <row r="8" spans="1:34" ht="11.25" customHeight="1" x14ac:dyDescent="0.5">
      <c r="A8" s="110"/>
      <c r="B8" s="111" t="s">
        <v>19</v>
      </c>
      <c r="C8" s="146">
        <f>'AUN-QA-11-4-1_adj'!P9</f>
        <v>8</v>
      </c>
      <c r="D8" s="146">
        <v>1</v>
      </c>
      <c r="E8" s="147">
        <f t="shared" si="0"/>
        <v>12.5</v>
      </c>
      <c r="F8" s="148">
        <v>0</v>
      </c>
      <c r="G8" s="147">
        <f t="shared" si="1"/>
        <v>0</v>
      </c>
      <c r="H8" s="148">
        <v>7</v>
      </c>
      <c r="I8" s="147">
        <f t="shared" si="2"/>
        <v>87.5</v>
      </c>
      <c r="J8" s="148">
        <v>0</v>
      </c>
      <c r="K8" s="147">
        <f t="shared" si="3"/>
        <v>0</v>
      </c>
      <c r="L8" s="148">
        <v>0</v>
      </c>
      <c r="M8" s="147">
        <f t="shared" si="4"/>
        <v>0</v>
      </c>
      <c r="N8" s="148">
        <f>L8+J8+H8+F8+D8</f>
        <v>8</v>
      </c>
      <c r="O8" s="149">
        <f t="shared" si="5"/>
        <v>100</v>
      </c>
      <c r="P8" s="146">
        <v>6</v>
      </c>
      <c r="Q8" s="147">
        <f t="shared" si="6"/>
        <v>75</v>
      </c>
      <c r="R8" s="148">
        <v>2</v>
      </c>
      <c r="S8" s="147">
        <f t="shared" si="7"/>
        <v>25</v>
      </c>
      <c r="T8" s="148">
        <f t="shared" si="9"/>
        <v>8</v>
      </c>
      <c r="U8" s="149">
        <f t="shared" si="8"/>
        <v>100</v>
      </c>
      <c r="V8" s="143"/>
      <c r="W8" s="98"/>
      <c r="X8" s="98"/>
      <c r="Y8" s="98"/>
      <c r="Z8" s="98"/>
      <c r="AA8" s="121"/>
      <c r="AB8" s="98"/>
      <c r="AC8" s="98"/>
      <c r="AD8" s="98"/>
      <c r="AE8" s="144"/>
      <c r="AF8" s="145"/>
      <c r="AG8" s="144"/>
      <c r="AH8" s="121"/>
    </row>
    <row r="9" spans="1:34" ht="11.25" customHeight="1" x14ac:dyDescent="0.5">
      <c r="A9" s="110"/>
      <c r="B9" s="111" t="s">
        <v>20</v>
      </c>
      <c r="C9" s="146">
        <f>'AUN-QA-11-4-1_adj'!P10</f>
        <v>27</v>
      </c>
      <c r="D9" s="146">
        <v>2</v>
      </c>
      <c r="E9" s="147">
        <f t="shared" si="0"/>
        <v>8.695652173913043</v>
      </c>
      <c r="F9" s="148">
        <v>0</v>
      </c>
      <c r="G9" s="147">
        <f t="shared" si="1"/>
        <v>0</v>
      </c>
      <c r="H9" s="148">
        <v>19</v>
      </c>
      <c r="I9" s="147">
        <f t="shared" si="2"/>
        <v>82.608695652173907</v>
      </c>
      <c r="J9" s="148">
        <v>2</v>
      </c>
      <c r="K9" s="147">
        <f t="shared" si="3"/>
        <v>8.695652173913043</v>
      </c>
      <c r="L9" s="148">
        <v>0</v>
      </c>
      <c r="M9" s="147">
        <f t="shared" si="4"/>
        <v>0</v>
      </c>
      <c r="N9" s="148">
        <f>L9+J9+H9+F9+D9</f>
        <v>23</v>
      </c>
      <c r="O9" s="149">
        <f t="shared" si="5"/>
        <v>85.18518518518519</v>
      </c>
      <c r="P9" s="146">
        <v>17</v>
      </c>
      <c r="Q9" s="147">
        <f t="shared" si="6"/>
        <v>73.91304347826086</v>
      </c>
      <c r="R9" s="148">
        <v>6</v>
      </c>
      <c r="S9" s="147">
        <f t="shared" si="7"/>
        <v>26.086956521739129</v>
      </c>
      <c r="T9" s="148">
        <f t="shared" si="9"/>
        <v>23</v>
      </c>
      <c r="U9" s="149">
        <f t="shared" si="8"/>
        <v>85.18518518518519</v>
      </c>
      <c r="V9" s="143"/>
      <c r="W9" s="98"/>
      <c r="X9" s="98"/>
      <c r="Y9" s="98"/>
      <c r="Z9" s="98"/>
      <c r="AA9" s="121"/>
      <c r="AB9" s="98"/>
      <c r="AC9" s="98"/>
      <c r="AD9" s="98"/>
      <c r="AE9" s="144"/>
      <c r="AF9" s="145"/>
      <c r="AG9" s="144"/>
      <c r="AH9" s="121"/>
    </row>
    <row r="10" spans="1:34" ht="11.25" customHeight="1" x14ac:dyDescent="0.5">
      <c r="A10" s="110"/>
      <c r="B10" s="111" t="s">
        <v>21</v>
      </c>
      <c r="C10" s="146">
        <f>'AUN-QA-11-4-1_adj'!P11</f>
        <v>30</v>
      </c>
      <c r="D10" s="146">
        <v>1</v>
      </c>
      <c r="E10" s="147">
        <f>D10/$N10*100</f>
        <v>3.8461538461538463</v>
      </c>
      <c r="F10" s="148">
        <v>3</v>
      </c>
      <c r="G10" s="147">
        <f>F10/$N10*100</f>
        <v>11.538461538461538</v>
      </c>
      <c r="H10" s="148">
        <v>18</v>
      </c>
      <c r="I10" s="147">
        <f>H10/$N10*100</f>
        <v>69.230769230769226</v>
      </c>
      <c r="J10" s="148">
        <v>4</v>
      </c>
      <c r="K10" s="147">
        <f>J10/$N10*100</f>
        <v>15.384615384615385</v>
      </c>
      <c r="L10" s="148">
        <v>0</v>
      </c>
      <c r="M10" s="147">
        <f>L10/$N10*100</f>
        <v>0</v>
      </c>
      <c r="N10" s="148">
        <f>L10+J10+H10+F10+D10</f>
        <v>26</v>
      </c>
      <c r="O10" s="149">
        <f>N10/$C10*100</f>
        <v>86.666666666666671</v>
      </c>
      <c r="P10" s="146">
        <v>15</v>
      </c>
      <c r="Q10" s="147">
        <f>P10/$T10*100</f>
        <v>57.692307692307686</v>
      </c>
      <c r="R10" s="148">
        <v>11</v>
      </c>
      <c r="S10" s="147">
        <f>R10/$T10*100</f>
        <v>42.307692307692307</v>
      </c>
      <c r="T10" s="148">
        <f>P10+R10</f>
        <v>26</v>
      </c>
      <c r="U10" s="149">
        <f>T10/$C10*100</f>
        <v>86.666666666666671</v>
      </c>
      <c r="V10" s="143"/>
      <c r="W10" s="98"/>
      <c r="X10" s="98"/>
      <c r="Y10" s="98"/>
      <c r="Z10" s="98"/>
      <c r="AA10" s="121"/>
      <c r="AB10" s="98"/>
      <c r="AC10" s="98"/>
      <c r="AD10" s="98"/>
      <c r="AE10" s="144"/>
      <c r="AF10" s="145"/>
      <c r="AG10" s="144"/>
      <c r="AH10" s="121"/>
    </row>
    <row r="11" spans="1:34" ht="11.25" customHeight="1" x14ac:dyDescent="0.5">
      <c r="A11" s="150"/>
      <c r="B11" s="151" t="s">
        <v>66</v>
      </c>
      <c r="C11" s="152">
        <f>'AUN-QA-11-4-1_adj'!P12</f>
        <v>13</v>
      </c>
      <c r="D11" s="152">
        <v>0</v>
      </c>
      <c r="E11" s="153">
        <f t="shared" si="0"/>
        <v>0</v>
      </c>
      <c r="F11" s="154">
        <v>2</v>
      </c>
      <c r="G11" s="153">
        <f t="shared" si="1"/>
        <v>16.666666666666664</v>
      </c>
      <c r="H11" s="154">
        <v>10</v>
      </c>
      <c r="I11" s="153">
        <f t="shared" si="2"/>
        <v>83.333333333333343</v>
      </c>
      <c r="J11" s="154">
        <v>0</v>
      </c>
      <c r="K11" s="153">
        <f t="shared" si="3"/>
        <v>0</v>
      </c>
      <c r="L11" s="154">
        <v>0</v>
      </c>
      <c r="M11" s="153">
        <f t="shared" si="4"/>
        <v>0</v>
      </c>
      <c r="N11" s="154">
        <f>L11+J11+H11+F11+D11</f>
        <v>12</v>
      </c>
      <c r="O11" s="155">
        <f t="shared" si="5"/>
        <v>92.307692307692307</v>
      </c>
      <c r="P11" s="152">
        <v>12</v>
      </c>
      <c r="Q11" s="153">
        <f t="shared" si="6"/>
        <v>100</v>
      </c>
      <c r="R11" s="154">
        <v>0</v>
      </c>
      <c r="S11" s="153">
        <f t="shared" si="7"/>
        <v>0</v>
      </c>
      <c r="T11" s="154">
        <f t="shared" si="9"/>
        <v>12</v>
      </c>
      <c r="U11" s="155">
        <f t="shared" si="8"/>
        <v>92.307692307692307</v>
      </c>
      <c r="V11" s="143"/>
      <c r="W11" s="98"/>
      <c r="X11" s="98"/>
      <c r="Y11" s="98"/>
      <c r="Z11" s="98"/>
      <c r="AA11" s="121"/>
      <c r="AB11" s="98"/>
      <c r="AC11" s="98"/>
      <c r="AD11" s="98"/>
      <c r="AE11" s="144"/>
      <c r="AF11" s="145"/>
      <c r="AG11" s="144"/>
      <c r="AH11" s="121"/>
    </row>
    <row r="12" spans="1:34" ht="11.25" customHeight="1" x14ac:dyDescent="0.5">
      <c r="A12" s="110">
        <v>3</v>
      </c>
      <c r="B12" s="111" t="s">
        <v>22</v>
      </c>
      <c r="C12" s="106">
        <f>SUM(C13:C15)</f>
        <v>41</v>
      </c>
      <c r="D12" s="106">
        <f>SUM(D13:D15)</f>
        <v>2</v>
      </c>
      <c r="E12" s="107">
        <f t="shared" si="0"/>
        <v>5.1282051282051277</v>
      </c>
      <c r="F12" s="108">
        <f>SUM(F13:F15)</f>
        <v>3</v>
      </c>
      <c r="G12" s="107">
        <f t="shared" si="1"/>
        <v>7.6923076923076925</v>
      </c>
      <c r="H12" s="108">
        <f>SUM(H13:H15)</f>
        <v>29</v>
      </c>
      <c r="I12" s="107">
        <f t="shared" si="2"/>
        <v>74.358974358974365</v>
      </c>
      <c r="J12" s="108">
        <f>SUM(J13:J15)</f>
        <v>5</v>
      </c>
      <c r="K12" s="107">
        <f t="shared" si="3"/>
        <v>12.820512820512819</v>
      </c>
      <c r="L12" s="108">
        <f>SUM(L13:L15)</f>
        <v>0</v>
      </c>
      <c r="M12" s="107">
        <f t="shared" si="4"/>
        <v>0</v>
      </c>
      <c r="N12" s="108">
        <f>SUM(N13:N15)</f>
        <v>39</v>
      </c>
      <c r="O12" s="109">
        <f t="shared" si="5"/>
        <v>95.121951219512198</v>
      </c>
      <c r="P12" s="106">
        <f>SUM(P13:P15)</f>
        <v>30</v>
      </c>
      <c r="Q12" s="107">
        <f t="shared" si="6"/>
        <v>76.923076923076934</v>
      </c>
      <c r="R12" s="108">
        <f>SUM(R13:R15)</f>
        <v>9</v>
      </c>
      <c r="S12" s="107">
        <f t="shared" si="7"/>
        <v>23.076923076923077</v>
      </c>
      <c r="T12" s="108">
        <f t="shared" si="9"/>
        <v>39</v>
      </c>
      <c r="U12" s="109">
        <f t="shared" si="8"/>
        <v>95.121951219512198</v>
      </c>
      <c r="V12" s="143"/>
      <c r="W12" s="98"/>
      <c r="X12" s="98"/>
      <c r="Y12" s="98"/>
      <c r="Z12" s="98"/>
      <c r="AA12" s="121"/>
      <c r="AB12" s="98"/>
      <c r="AC12" s="98"/>
      <c r="AD12" s="98"/>
      <c r="AE12" s="144"/>
      <c r="AF12" s="145"/>
      <c r="AG12" s="144"/>
      <c r="AH12" s="121"/>
    </row>
    <row r="13" spans="1:34" ht="11.25" customHeight="1" x14ac:dyDescent="0.5">
      <c r="A13" s="110"/>
      <c r="B13" s="111" t="s">
        <v>23</v>
      </c>
      <c r="C13" s="146">
        <f>'AUN-QA-11-4-1_adj'!P14</f>
        <v>19</v>
      </c>
      <c r="D13" s="146">
        <v>1</v>
      </c>
      <c r="E13" s="147">
        <f t="shared" si="0"/>
        <v>5.2631578947368416</v>
      </c>
      <c r="F13" s="148">
        <v>1</v>
      </c>
      <c r="G13" s="147">
        <f t="shared" si="1"/>
        <v>5.2631578947368416</v>
      </c>
      <c r="H13" s="148">
        <v>13</v>
      </c>
      <c r="I13" s="147">
        <f t="shared" si="2"/>
        <v>68.421052631578945</v>
      </c>
      <c r="J13" s="148">
        <v>4</v>
      </c>
      <c r="K13" s="147">
        <f t="shared" si="3"/>
        <v>21.052631578947366</v>
      </c>
      <c r="L13" s="148">
        <v>0</v>
      </c>
      <c r="M13" s="147">
        <f t="shared" si="4"/>
        <v>0</v>
      </c>
      <c r="N13" s="148">
        <f>L13+J13+H13+F13+D13</f>
        <v>19</v>
      </c>
      <c r="O13" s="149">
        <f t="shared" si="5"/>
        <v>100</v>
      </c>
      <c r="P13" s="146">
        <v>15</v>
      </c>
      <c r="Q13" s="147">
        <f t="shared" si="6"/>
        <v>78.94736842105263</v>
      </c>
      <c r="R13" s="148">
        <v>4</v>
      </c>
      <c r="S13" s="147">
        <f t="shared" si="7"/>
        <v>21.052631578947366</v>
      </c>
      <c r="T13" s="148">
        <f t="shared" si="9"/>
        <v>19</v>
      </c>
      <c r="U13" s="149">
        <f t="shared" si="8"/>
        <v>100</v>
      </c>
      <c r="V13" s="143"/>
      <c r="W13" s="98"/>
      <c r="X13" s="98"/>
      <c r="Y13" s="98"/>
      <c r="Z13" s="98"/>
      <c r="AA13" s="121"/>
      <c r="AB13" s="98"/>
      <c r="AC13" s="98"/>
      <c r="AD13" s="98"/>
      <c r="AE13" s="144"/>
      <c r="AF13" s="145"/>
      <c r="AG13" s="144"/>
      <c r="AH13" s="121"/>
    </row>
    <row r="14" spans="1:34" ht="11.25" customHeight="1" x14ac:dyDescent="0.5">
      <c r="A14" s="110"/>
      <c r="B14" s="111" t="s">
        <v>24</v>
      </c>
      <c r="C14" s="146">
        <f>'AUN-QA-11-4-1_adj'!P15</f>
        <v>5</v>
      </c>
      <c r="D14" s="146">
        <v>0</v>
      </c>
      <c r="E14" s="147">
        <f t="shared" si="0"/>
        <v>0</v>
      </c>
      <c r="F14" s="148">
        <v>2</v>
      </c>
      <c r="G14" s="147">
        <f t="shared" si="1"/>
        <v>50</v>
      </c>
      <c r="H14" s="148">
        <v>1</v>
      </c>
      <c r="I14" s="147">
        <f t="shared" si="2"/>
        <v>25</v>
      </c>
      <c r="J14" s="148">
        <v>1</v>
      </c>
      <c r="K14" s="147">
        <f t="shared" si="3"/>
        <v>25</v>
      </c>
      <c r="L14" s="148">
        <v>0</v>
      </c>
      <c r="M14" s="147">
        <f t="shared" si="4"/>
        <v>0</v>
      </c>
      <c r="N14" s="148">
        <f>L14+J14+H14+F14+D14</f>
        <v>4</v>
      </c>
      <c r="O14" s="149">
        <f t="shared" si="5"/>
        <v>80</v>
      </c>
      <c r="P14" s="146">
        <v>3</v>
      </c>
      <c r="Q14" s="147">
        <f t="shared" si="6"/>
        <v>75</v>
      </c>
      <c r="R14" s="148">
        <v>1</v>
      </c>
      <c r="S14" s="147">
        <f t="shared" si="7"/>
        <v>25</v>
      </c>
      <c r="T14" s="148">
        <f t="shared" si="9"/>
        <v>4</v>
      </c>
      <c r="U14" s="149">
        <f t="shared" si="8"/>
        <v>80</v>
      </c>
      <c r="V14" s="143"/>
      <c r="W14" s="98"/>
      <c r="X14" s="98"/>
      <c r="Y14" s="98"/>
      <c r="Z14" s="98"/>
      <c r="AA14" s="121"/>
      <c r="AB14" s="98"/>
      <c r="AC14" s="98"/>
      <c r="AD14" s="98"/>
      <c r="AE14" s="144"/>
      <c r="AF14" s="145"/>
      <c r="AG14" s="144"/>
      <c r="AH14" s="121"/>
    </row>
    <row r="15" spans="1:34" ht="11.25" customHeight="1" x14ac:dyDescent="0.5">
      <c r="A15" s="156"/>
      <c r="B15" s="157" t="s">
        <v>25</v>
      </c>
      <c r="C15" s="146">
        <f>'AUN-QA-11-4-1_adj'!P16</f>
        <v>17</v>
      </c>
      <c r="D15" s="146">
        <v>1</v>
      </c>
      <c r="E15" s="147">
        <f t="shared" si="0"/>
        <v>6.25</v>
      </c>
      <c r="F15" s="148">
        <v>0</v>
      </c>
      <c r="G15" s="147">
        <f t="shared" si="1"/>
        <v>0</v>
      </c>
      <c r="H15" s="148">
        <v>15</v>
      </c>
      <c r="I15" s="147">
        <f t="shared" si="2"/>
        <v>93.75</v>
      </c>
      <c r="J15" s="148">
        <v>0</v>
      </c>
      <c r="K15" s="147">
        <f t="shared" si="3"/>
        <v>0</v>
      </c>
      <c r="L15" s="148">
        <v>0</v>
      </c>
      <c r="M15" s="147">
        <f t="shared" si="4"/>
        <v>0</v>
      </c>
      <c r="N15" s="148">
        <f>L15+J15+H15+F15+D15</f>
        <v>16</v>
      </c>
      <c r="O15" s="149">
        <f t="shared" si="5"/>
        <v>94.117647058823522</v>
      </c>
      <c r="P15" s="146">
        <v>12</v>
      </c>
      <c r="Q15" s="147">
        <f t="shared" si="6"/>
        <v>75</v>
      </c>
      <c r="R15" s="148">
        <v>4</v>
      </c>
      <c r="S15" s="147">
        <f t="shared" si="7"/>
        <v>25</v>
      </c>
      <c r="T15" s="148">
        <f t="shared" si="9"/>
        <v>16</v>
      </c>
      <c r="U15" s="149">
        <f t="shared" si="8"/>
        <v>94.117647058823522</v>
      </c>
      <c r="V15" s="143"/>
      <c r="W15" s="98"/>
      <c r="X15" s="98"/>
      <c r="Y15" s="98"/>
      <c r="Z15" s="98"/>
      <c r="AA15" s="121"/>
      <c r="AB15" s="98"/>
      <c r="AC15" s="98"/>
      <c r="AD15" s="98"/>
      <c r="AE15" s="144"/>
      <c r="AF15" s="145"/>
      <c r="AG15" s="144"/>
      <c r="AH15" s="121"/>
    </row>
    <row r="16" spans="1:34" s="90" customFormat="1" ht="11.25" customHeight="1" x14ac:dyDescent="0.5">
      <c r="A16" s="421" t="s">
        <v>58</v>
      </c>
      <c r="B16" s="422"/>
      <c r="C16" s="100">
        <f>C7+C12</f>
        <v>119</v>
      </c>
      <c r="D16" s="100">
        <f>D7+D12</f>
        <v>6</v>
      </c>
      <c r="E16" s="101">
        <f>D16/$N16*100</f>
        <v>5.5555555555555554</v>
      </c>
      <c r="F16" s="102">
        <f>F7+F12</f>
        <v>8</v>
      </c>
      <c r="G16" s="101">
        <f>F16/$N16*100</f>
        <v>7.4074074074074066</v>
      </c>
      <c r="H16" s="102">
        <f>H7+H12</f>
        <v>83</v>
      </c>
      <c r="I16" s="101">
        <f>H16/$N16*100</f>
        <v>76.851851851851848</v>
      </c>
      <c r="J16" s="102">
        <f>J7+J12</f>
        <v>11</v>
      </c>
      <c r="K16" s="101">
        <f>J16/$N16*100</f>
        <v>10.185185185185185</v>
      </c>
      <c r="L16" s="102">
        <f>L7+L12</f>
        <v>0</v>
      </c>
      <c r="M16" s="101">
        <f>L16/$N16*100</f>
        <v>0</v>
      </c>
      <c r="N16" s="102">
        <f>N7+N12</f>
        <v>108</v>
      </c>
      <c r="O16" s="103">
        <f>N16/$C16*100</f>
        <v>90.756302521008408</v>
      </c>
      <c r="P16" s="100">
        <f>P7+P12</f>
        <v>80</v>
      </c>
      <c r="Q16" s="101">
        <f>P16/$T16*100</f>
        <v>74.074074074074076</v>
      </c>
      <c r="R16" s="102">
        <f>R7+R12</f>
        <v>28</v>
      </c>
      <c r="S16" s="101">
        <f>R16/$T16*100</f>
        <v>25.925925925925924</v>
      </c>
      <c r="T16" s="102">
        <f>P16+R16</f>
        <v>108</v>
      </c>
      <c r="U16" s="103">
        <f>T16/$C16*100</f>
        <v>90.756302521008408</v>
      </c>
      <c r="V16" s="143"/>
      <c r="W16" s="98"/>
      <c r="X16" s="98"/>
      <c r="Y16" s="98"/>
      <c r="Z16" s="98"/>
      <c r="AA16" s="91"/>
      <c r="AB16" s="98"/>
      <c r="AC16" s="98"/>
      <c r="AD16" s="98"/>
      <c r="AE16" s="292"/>
      <c r="AF16" s="145"/>
      <c r="AG16" s="292"/>
      <c r="AH16" s="91"/>
    </row>
    <row r="17" spans="1:34" ht="11.25" customHeight="1" x14ac:dyDescent="0.5">
      <c r="A17" s="110">
        <v>4</v>
      </c>
      <c r="B17" s="116" t="s">
        <v>0</v>
      </c>
      <c r="C17" s="106">
        <f>'AUN-QA-11-4-1_adj'!P18</f>
        <v>43</v>
      </c>
      <c r="D17" s="106">
        <v>4</v>
      </c>
      <c r="E17" s="107">
        <f t="shared" si="0"/>
        <v>12.121212121212121</v>
      </c>
      <c r="F17" s="108">
        <v>4</v>
      </c>
      <c r="G17" s="107">
        <f t="shared" si="1"/>
        <v>12.121212121212121</v>
      </c>
      <c r="H17" s="108">
        <v>22</v>
      </c>
      <c r="I17" s="107">
        <f t="shared" si="2"/>
        <v>66.666666666666657</v>
      </c>
      <c r="J17" s="108">
        <v>3</v>
      </c>
      <c r="K17" s="107">
        <f t="shared" si="3"/>
        <v>9.0909090909090917</v>
      </c>
      <c r="L17" s="108">
        <v>0</v>
      </c>
      <c r="M17" s="107">
        <f t="shared" si="4"/>
        <v>0</v>
      </c>
      <c r="N17" s="108">
        <f>L17+J17+H17+F17+D17</f>
        <v>33</v>
      </c>
      <c r="O17" s="109">
        <f t="shared" si="5"/>
        <v>76.744186046511629</v>
      </c>
      <c r="P17" s="106">
        <v>19</v>
      </c>
      <c r="Q17" s="107">
        <f t="shared" si="6"/>
        <v>54.285714285714285</v>
      </c>
      <c r="R17" s="108">
        <v>16</v>
      </c>
      <c r="S17" s="107">
        <f t="shared" si="7"/>
        <v>45.714285714285715</v>
      </c>
      <c r="T17" s="108">
        <f t="shared" si="9"/>
        <v>35</v>
      </c>
      <c r="U17" s="109">
        <f t="shared" si="8"/>
        <v>81.395348837209298</v>
      </c>
      <c r="V17" s="143"/>
      <c r="W17" s="98"/>
      <c r="X17" s="98"/>
      <c r="Y17" s="98"/>
      <c r="Z17" s="98"/>
      <c r="AA17" s="121"/>
      <c r="AB17" s="98"/>
      <c r="AC17" s="98"/>
      <c r="AD17" s="98"/>
      <c r="AE17" s="144"/>
      <c r="AF17" s="145"/>
      <c r="AG17" s="144"/>
      <c r="AH17" s="121"/>
    </row>
    <row r="18" spans="1:34" s="166" customFormat="1" ht="11.25" customHeight="1" x14ac:dyDescent="0.5">
      <c r="A18" s="158">
        <v>5</v>
      </c>
      <c r="B18" s="159" t="s">
        <v>1</v>
      </c>
      <c r="C18" s="160">
        <f>'AUN-QA-11-4-1_adj'!P19</f>
        <v>38</v>
      </c>
      <c r="D18" s="160">
        <v>0</v>
      </c>
      <c r="E18" s="161">
        <f t="shared" si="0"/>
        <v>0</v>
      </c>
      <c r="F18" s="162">
        <v>3</v>
      </c>
      <c r="G18" s="161">
        <f t="shared" si="1"/>
        <v>9.375</v>
      </c>
      <c r="H18" s="162">
        <v>27</v>
      </c>
      <c r="I18" s="161">
        <f t="shared" si="2"/>
        <v>84.375</v>
      </c>
      <c r="J18" s="162">
        <v>1</v>
      </c>
      <c r="K18" s="161">
        <f t="shared" si="3"/>
        <v>3.125</v>
      </c>
      <c r="L18" s="162">
        <v>1</v>
      </c>
      <c r="M18" s="161">
        <f t="shared" si="4"/>
        <v>3.125</v>
      </c>
      <c r="N18" s="162">
        <f>L18+J18+H18+F18+D18</f>
        <v>32</v>
      </c>
      <c r="O18" s="163">
        <f t="shared" si="5"/>
        <v>84.210526315789465</v>
      </c>
      <c r="P18" s="160">
        <v>18</v>
      </c>
      <c r="Q18" s="161">
        <f t="shared" si="6"/>
        <v>56.25</v>
      </c>
      <c r="R18" s="162">
        <v>14</v>
      </c>
      <c r="S18" s="161">
        <f t="shared" si="7"/>
        <v>43.75</v>
      </c>
      <c r="T18" s="162">
        <f t="shared" si="9"/>
        <v>32</v>
      </c>
      <c r="U18" s="163">
        <f t="shared" si="8"/>
        <v>84.210526315789465</v>
      </c>
      <c r="V18" s="143"/>
      <c r="W18" s="98"/>
      <c r="X18" s="98"/>
      <c r="Y18" s="98"/>
      <c r="Z18" s="98"/>
      <c r="AA18" s="164"/>
      <c r="AB18" s="98"/>
      <c r="AC18" s="98"/>
      <c r="AD18" s="98"/>
      <c r="AE18" s="165"/>
      <c r="AF18" s="145"/>
      <c r="AG18" s="165"/>
      <c r="AH18" s="164"/>
    </row>
    <row r="19" spans="1:34" ht="11.25" customHeight="1" x14ac:dyDescent="0.5">
      <c r="A19" s="110">
        <v>6</v>
      </c>
      <c r="B19" s="116" t="s">
        <v>2</v>
      </c>
      <c r="C19" s="106">
        <f>'AUN-QA-11-4-1_adj'!P20</f>
        <v>21</v>
      </c>
      <c r="D19" s="106">
        <v>2</v>
      </c>
      <c r="E19" s="107">
        <f t="shared" si="0"/>
        <v>11.111111111111111</v>
      </c>
      <c r="F19" s="108">
        <v>0</v>
      </c>
      <c r="G19" s="107">
        <f t="shared" si="1"/>
        <v>0</v>
      </c>
      <c r="H19" s="108">
        <v>14</v>
      </c>
      <c r="I19" s="107">
        <f t="shared" si="2"/>
        <v>77.777777777777786</v>
      </c>
      <c r="J19" s="108">
        <v>2</v>
      </c>
      <c r="K19" s="107">
        <f t="shared" si="3"/>
        <v>11.111111111111111</v>
      </c>
      <c r="L19" s="108">
        <v>0</v>
      </c>
      <c r="M19" s="107">
        <f t="shared" si="4"/>
        <v>0</v>
      </c>
      <c r="N19" s="108">
        <f>L19+J19+H19+F19+D19</f>
        <v>18</v>
      </c>
      <c r="O19" s="109">
        <f t="shared" si="5"/>
        <v>85.714285714285708</v>
      </c>
      <c r="P19" s="106">
        <v>14</v>
      </c>
      <c r="Q19" s="107">
        <f t="shared" si="6"/>
        <v>73.68421052631578</v>
      </c>
      <c r="R19" s="108">
        <v>5</v>
      </c>
      <c r="S19" s="107">
        <f t="shared" si="7"/>
        <v>26.315789473684209</v>
      </c>
      <c r="T19" s="108">
        <f t="shared" si="9"/>
        <v>19</v>
      </c>
      <c r="U19" s="109">
        <f t="shared" si="8"/>
        <v>90.476190476190482</v>
      </c>
      <c r="V19" s="143"/>
      <c r="W19" s="98"/>
      <c r="X19" s="98"/>
      <c r="Y19" s="98"/>
      <c r="Z19" s="98"/>
      <c r="AA19" s="121"/>
      <c r="AB19" s="98"/>
      <c r="AC19" s="98"/>
      <c r="AD19" s="98"/>
      <c r="AE19" s="144"/>
      <c r="AF19" s="145"/>
      <c r="AG19" s="144"/>
      <c r="AH19" s="121"/>
    </row>
    <row r="20" spans="1:34" s="90" customFormat="1" ht="11.25" customHeight="1" x14ac:dyDescent="0.5">
      <c r="A20" s="421" t="s">
        <v>59</v>
      </c>
      <c r="B20" s="422"/>
      <c r="C20" s="100">
        <f>SUM(C17:C19)</f>
        <v>102</v>
      </c>
      <c r="D20" s="100">
        <f>SUM(D17:D19)</f>
        <v>6</v>
      </c>
      <c r="E20" s="101">
        <f>D20/$N20*100</f>
        <v>7.2289156626506017</v>
      </c>
      <c r="F20" s="102">
        <f>SUM(F17:F19)</f>
        <v>7</v>
      </c>
      <c r="G20" s="101">
        <f>F20/$N20*100</f>
        <v>8.4337349397590362</v>
      </c>
      <c r="H20" s="102">
        <f>SUM(H17:H19)</f>
        <v>63</v>
      </c>
      <c r="I20" s="101">
        <f>H20/$N20*100</f>
        <v>75.903614457831324</v>
      </c>
      <c r="J20" s="102">
        <f>SUM(J17:J19)</f>
        <v>6</v>
      </c>
      <c r="K20" s="101">
        <f>J20/$N20*100</f>
        <v>7.2289156626506017</v>
      </c>
      <c r="L20" s="102">
        <f>SUM(L17:L19)</f>
        <v>1</v>
      </c>
      <c r="M20" s="101">
        <f>L20/$N20*100</f>
        <v>1.2048192771084338</v>
      </c>
      <c r="N20" s="102">
        <f>SUM(N17:N19)</f>
        <v>83</v>
      </c>
      <c r="O20" s="103">
        <f>N20/$C20*100</f>
        <v>81.372549019607845</v>
      </c>
      <c r="P20" s="100">
        <f>SUM(P17:P19)</f>
        <v>51</v>
      </c>
      <c r="Q20" s="101">
        <f>P20/$T20*100</f>
        <v>59.302325581395351</v>
      </c>
      <c r="R20" s="102">
        <f>SUM(R17:R19)</f>
        <v>35</v>
      </c>
      <c r="S20" s="101">
        <f>R20/$T20*100</f>
        <v>40.697674418604649</v>
      </c>
      <c r="T20" s="102">
        <f>P20+R20</f>
        <v>86</v>
      </c>
      <c r="U20" s="103">
        <f>T20/$C20*100</f>
        <v>84.313725490196077</v>
      </c>
      <c r="V20" s="143"/>
      <c r="W20" s="98"/>
      <c r="X20" s="98"/>
      <c r="Y20" s="98"/>
      <c r="Z20" s="98"/>
      <c r="AA20" s="91"/>
      <c r="AB20" s="98"/>
      <c r="AC20" s="98"/>
      <c r="AD20" s="98"/>
      <c r="AE20" s="292"/>
      <c r="AF20" s="145"/>
      <c r="AG20" s="292"/>
      <c r="AH20" s="91"/>
    </row>
    <row r="21" spans="1:34" ht="11.25" customHeight="1" x14ac:dyDescent="0.5">
      <c r="A21" s="110">
        <v>7</v>
      </c>
      <c r="B21" s="116" t="s">
        <v>67</v>
      </c>
      <c r="C21" s="106">
        <f>'AUN-QA-11-4-1_adj'!P22</f>
        <v>12</v>
      </c>
      <c r="D21" s="106">
        <v>1</v>
      </c>
      <c r="E21" s="107">
        <f t="shared" si="0"/>
        <v>9.0909090909090917</v>
      </c>
      <c r="F21" s="108">
        <v>2</v>
      </c>
      <c r="G21" s="107">
        <f t="shared" si="1"/>
        <v>18.181818181818183</v>
      </c>
      <c r="H21" s="108">
        <v>6</v>
      </c>
      <c r="I21" s="107">
        <f t="shared" si="2"/>
        <v>54.54545454545454</v>
      </c>
      <c r="J21" s="108">
        <v>2</v>
      </c>
      <c r="K21" s="107">
        <f t="shared" si="3"/>
        <v>18.181818181818183</v>
      </c>
      <c r="L21" s="108">
        <v>0</v>
      </c>
      <c r="M21" s="107">
        <f t="shared" si="4"/>
        <v>0</v>
      </c>
      <c r="N21" s="108">
        <f>L21+J21+H21+F21+D21</f>
        <v>11</v>
      </c>
      <c r="O21" s="109">
        <f t="shared" si="5"/>
        <v>91.666666666666657</v>
      </c>
      <c r="P21" s="106">
        <v>7</v>
      </c>
      <c r="Q21" s="107">
        <f t="shared" si="6"/>
        <v>63.636363636363633</v>
      </c>
      <c r="R21" s="108">
        <v>4</v>
      </c>
      <c r="S21" s="107">
        <f t="shared" si="7"/>
        <v>36.363636363636367</v>
      </c>
      <c r="T21" s="108">
        <f t="shared" si="9"/>
        <v>11</v>
      </c>
      <c r="U21" s="109">
        <f t="shared" si="8"/>
        <v>91.666666666666657</v>
      </c>
      <c r="V21" s="143"/>
      <c r="W21" s="98"/>
      <c r="X21" s="98"/>
      <c r="Y21" s="98"/>
      <c r="Z21" s="98"/>
      <c r="AA21" s="121"/>
      <c r="AB21" s="98"/>
      <c r="AC21" s="98"/>
      <c r="AD21" s="98"/>
      <c r="AE21" s="144"/>
      <c r="AF21" s="145"/>
      <c r="AG21" s="144"/>
      <c r="AH21" s="121"/>
    </row>
    <row r="22" spans="1:34" ht="11.25" customHeight="1" x14ac:dyDescent="0.5">
      <c r="A22" s="158">
        <v>8</v>
      </c>
      <c r="B22" s="159" t="s">
        <v>3</v>
      </c>
      <c r="C22" s="160">
        <f>'AUN-QA-11-4-1_adj'!P23</f>
        <v>61</v>
      </c>
      <c r="D22" s="160">
        <v>1</v>
      </c>
      <c r="E22" s="161">
        <f t="shared" si="0"/>
        <v>1.8867924528301887</v>
      </c>
      <c r="F22" s="162">
        <v>3</v>
      </c>
      <c r="G22" s="161">
        <f t="shared" si="1"/>
        <v>5.6603773584905666</v>
      </c>
      <c r="H22" s="162">
        <v>48</v>
      </c>
      <c r="I22" s="161">
        <f t="shared" si="2"/>
        <v>90.566037735849065</v>
      </c>
      <c r="J22" s="162">
        <v>1</v>
      </c>
      <c r="K22" s="161">
        <f t="shared" si="3"/>
        <v>1.8867924528301887</v>
      </c>
      <c r="L22" s="162">
        <v>0</v>
      </c>
      <c r="M22" s="161">
        <f t="shared" si="4"/>
        <v>0</v>
      </c>
      <c r="N22" s="162">
        <f>L22+J22+H22+F22+D22</f>
        <v>53</v>
      </c>
      <c r="O22" s="163">
        <f t="shared" si="5"/>
        <v>86.885245901639337</v>
      </c>
      <c r="P22" s="160">
        <v>38</v>
      </c>
      <c r="Q22" s="161">
        <f t="shared" si="6"/>
        <v>69.090909090909093</v>
      </c>
      <c r="R22" s="162">
        <v>17</v>
      </c>
      <c r="S22" s="161">
        <f t="shared" si="7"/>
        <v>30.909090909090907</v>
      </c>
      <c r="T22" s="162">
        <f t="shared" si="9"/>
        <v>55</v>
      </c>
      <c r="U22" s="163">
        <f t="shared" si="8"/>
        <v>90.163934426229503</v>
      </c>
      <c r="V22" s="143"/>
      <c r="W22" s="98"/>
      <c r="X22" s="98"/>
      <c r="Y22" s="98"/>
      <c r="Z22" s="98"/>
      <c r="AA22" s="121"/>
      <c r="AB22" s="98"/>
      <c r="AC22" s="98"/>
      <c r="AD22" s="98"/>
      <c r="AE22" s="144"/>
      <c r="AF22" s="145"/>
      <c r="AG22" s="144"/>
      <c r="AH22" s="121"/>
    </row>
    <row r="23" spans="1:34" ht="11.25" customHeight="1" x14ac:dyDescent="0.5">
      <c r="A23" s="158">
        <v>9</v>
      </c>
      <c r="B23" s="159" t="s">
        <v>4</v>
      </c>
      <c r="C23" s="160">
        <f>'AUN-QA-11-4-1_adj'!P24</f>
        <v>52</v>
      </c>
      <c r="D23" s="160">
        <v>2</v>
      </c>
      <c r="E23" s="161">
        <f t="shared" si="0"/>
        <v>3.8461538461538463</v>
      </c>
      <c r="F23" s="162">
        <v>3</v>
      </c>
      <c r="G23" s="161">
        <f t="shared" si="1"/>
        <v>5.7692307692307692</v>
      </c>
      <c r="H23" s="162">
        <v>43</v>
      </c>
      <c r="I23" s="161">
        <f t="shared" si="2"/>
        <v>82.692307692307693</v>
      </c>
      <c r="J23" s="162">
        <v>4</v>
      </c>
      <c r="K23" s="161">
        <f t="shared" si="3"/>
        <v>7.6923076923076925</v>
      </c>
      <c r="L23" s="162">
        <v>0</v>
      </c>
      <c r="M23" s="161">
        <f t="shared" si="4"/>
        <v>0</v>
      </c>
      <c r="N23" s="162">
        <f>L23+J23+H23+F23+D23</f>
        <v>52</v>
      </c>
      <c r="O23" s="163">
        <f t="shared" si="5"/>
        <v>100</v>
      </c>
      <c r="P23" s="160">
        <v>48</v>
      </c>
      <c r="Q23" s="161">
        <f t="shared" si="6"/>
        <v>94.117647058823522</v>
      </c>
      <c r="R23" s="162">
        <v>3</v>
      </c>
      <c r="S23" s="161">
        <f t="shared" si="7"/>
        <v>5.8823529411764701</v>
      </c>
      <c r="T23" s="162">
        <f t="shared" si="9"/>
        <v>51</v>
      </c>
      <c r="U23" s="163">
        <f t="shared" si="8"/>
        <v>98.076923076923066</v>
      </c>
      <c r="V23" s="143"/>
      <c r="W23" s="98"/>
      <c r="X23" s="98"/>
      <c r="Y23" s="98"/>
      <c r="Z23" s="98"/>
      <c r="AA23" s="121"/>
      <c r="AB23" s="98"/>
      <c r="AC23" s="98"/>
      <c r="AD23" s="98"/>
      <c r="AE23" s="144"/>
      <c r="AF23" s="145"/>
      <c r="AG23" s="144"/>
      <c r="AH23" s="121"/>
    </row>
    <row r="24" spans="1:34" ht="11.25" customHeight="1" x14ac:dyDescent="0.5">
      <c r="A24" s="158">
        <v>10</v>
      </c>
      <c r="B24" s="159" t="s">
        <v>5</v>
      </c>
      <c r="C24" s="160">
        <f>'AUN-QA-11-4-1_adj'!P25</f>
        <v>19</v>
      </c>
      <c r="D24" s="160">
        <v>2</v>
      </c>
      <c r="E24" s="161">
        <f t="shared" si="0"/>
        <v>11.111111111111111</v>
      </c>
      <c r="F24" s="162">
        <v>1</v>
      </c>
      <c r="G24" s="161">
        <f t="shared" si="1"/>
        <v>5.5555555555555554</v>
      </c>
      <c r="H24" s="162">
        <v>14</v>
      </c>
      <c r="I24" s="161">
        <f t="shared" si="2"/>
        <v>77.777777777777786</v>
      </c>
      <c r="J24" s="162">
        <v>0</v>
      </c>
      <c r="K24" s="161">
        <f t="shared" si="3"/>
        <v>0</v>
      </c>
      <c r="L24" s="162">
        <v>1</v>
      </c>
      <c r="M24" s="161">
        <f t="shared" si="4"/>
        <v>5.5555555555555554</v>
      </c>
      <c r="N24" s="162">
        <f>L24+J24+H24+F24+D24</f>
        <v>18</v>
      </c>
      <c r="O24" s="163">
        <f t="shared" si="5"/>
        <v>94.73684210526315</v>
      </c>
      <c r="P24" s="160">
        <v>12</v>
      </c>
      <c r="Q24" s="161">
        <f t="shared" si="6"/>
        <v>66.666666666666657</v>
      </c>
      <c r="R24" s="162">
        <v>6</v>
      </c>
      <c r="S24" s="161">
        <f t="shared" si="7"/>
        <v>33.333333333333329</v>
      </c>
      <c r="T24" s="162">
        <f t="shared" si="9"/>
        <v>18</v>
      </c>
      <c r="U24" s="163">
        <f t="shared" si="8"/>
        <v>94.73684210526315</v>
      </c>
      <c r="V24" s="143"/>
      <c r="W24" s="98"/>
      <c r="X24" s="98"/>
      <c r="Y24" s="98"/>
      <c r="Z24" s="98"/>
      <c r="AA24" s="121"/>
      <c r="AB24" s="98"/>
      <c r="AC24" s="98"/>
      <c r="AD24" s="98"/>
      <c r="AE24" s="144"/>
      <c r="AF24" s="145"/>
      <c r="AG24" s="144"/>
      <c r="AH24" s="121"/>
    </row>
    <row r="25" spans="1:34" ht="12" customHeight="1" x14ac:dyDescent="0.5">
      <c r="A25" s="110">
        <v>11</v>
      </c>
      <c r="B25" s="116" t="s">
        <v>6</v>
      </c>
      <c r="C25" s="106">
        <f>SUM(C26:C30)</f>
        <v>190</v>
      </c>
      <c r="D25" s="106">
        <f>SUM(D26:D30)</f>
        <v>5</v>
      </c>
      <c r="E25" s="107">
        <f t="shared" si="0"/>
        <v>2.9411764705882351</v>
      </c>
      <c r="F25" s="108">
        <f>SUM(F26:F30)</f>
        <v>8</v>
      </c>
      <c r="G25" s="107">
        <f t="shared" si="1"/>
        <v>4.7058823529411766</v>
      </c>
      <c r="H25" s="108">
        <f>SUM(H26:H30)</f>
        <v>146</v>
      </c>
      <c r="I25" s="107">
        <f t="shared" si="2"/>
        <v>85.882352941176464</v>
      </c>
      <c r="J25" s="108">
        <f>SUM(J26:J30)</f>
        <v>11</v>
      </c>
      <c r="K25" s="107">
        <f t="shared" si="3"/>
        <v>6.4705882352941186</v>
      </c>
      <c r="L25" s="108">
        <f>SUM(L26:L30)</f>
        <v>0</v>
      </c>
      <c r="M25" s="107">
        <f t="shared" si="4"/>
        <v>0</v>
      </c>
      <c r="N25" s="108">
        <f>SUM(N26:N30)</f>
        <v>170</v>
      </c>
      <c r="O25" s="109">
        <f t="shared" si="5"/>
        <v>89.473684210526315</v>
      </c>
      <c r="P25" s="106">
        <f>SUM(P26:P30)</f>
        <v>135</v>
      </c>
      <c r="Q25" s="107">
        <f t="shared" si="6"/>
        <v>79.881656804733723</v>
      </c>
      <c r="R25" s="108">
        <f>SUM(R26:R30)</f>
        <v>34</v>
      </c>
      <c r="S25" s="107">
        <f t="shared" si="7"/>
        <v>20.118343195266274</v>
      </c>
      <c r="T25" s="108">
        <f>SUM(T26:T30)</f>
        <v>169</v>
      </c>
      <c r="U25" s="109">
        <f t="shared" si="8"/>
        <v>88.94736842105263</v>
      </c>
      <c r="V25" s="143"/>
      <c r="W25" s="98"/>
      <c r="X25" s="98"/>
      <c r="Y25" s="98"/>
      <c r="Z25" s="98"/>
      <c r="AA25" s="121"/>
      <c r="AB25" s="98"/>
      <c r="AC25" s="98"/>
      <c r="AD25" s="98"/>
      <c r="AE25" s="144"/>
      <c r="AF25" s="145"/>
      <c r="AG25" s="144"/>
      <c r="AH25" s="121"/>
    </row>
    <row r="26" spans="1:34" ht="12" customHeight="1" x14ac:dyDescent="0.5">
      <c r="A26" s="110"/>
      <c r="B26" s="111" t="s">
        <v>26</v>
      </c>
      <c r="C26" s="146">
        <f>'AUN-QA-11-4-1_adj'!P27</f>
        <v>80</v>
      </c>
      <c r="D26" s="146">
        <v>0</v>
      </c>
      <c r="E26" s="147">
        <f t="shared" si="0"/>
        <v>0</v>
      </c>
      <c r="F26" s="148">
        <v>4</v>
      </c>
      <c r="G26" s="147">
        <f t="shared" si="1"/>
        <v>5.7142857142857144</v>
      </c>
      <c r="H26" s="148">
        <v>63</v>
      </c>
      <c r="I26" s="147">
        <f t="shared" si="2"/>
        <v>90</v>
      </c>
      <c r="J26" s="148">
        <v>3</v>
      </c>
      <c r="K26" s="147">
        <f t="shared" si="3"/>
        <v>4.2857142857142856</v>
      </c>
      <c r="L26" s="148">
        <v>0</v>
      </c>
      <c r="M26" s="147">
        <f t="shared" si="4"/>
        <v>0</v>
      </c>
      <c r="N26" s="148">
        <f t="shared" ref="N26:N40" si="10">L26+J26+H26+F26+D26</f>
        <v>70</v>
      </c>
      <c r="O26" s="149">
        <f t="shared" si="5"/>
        <v>87.5</v>
      </c>
      <c r="P26" s="146">
        <v>58</v>
      </c>
      <c r="Q26" s="147">
        <f t="shared" si="6"/>
        <v>81.690140845070431</v>
      </c>
      <c r="R26" s="148">
        <v>13</v>
      </c>
      <c r="S26" s="147">
        <f t="shared" si="7"/>
        <v>18.30985915492958</v>
      </c>
      <c r="T26" s="148">
        <f t="shared" ref="T26:T44" si="11">P26+R26</f>
        <v>71</v>
      </c>
      <c r="U26" s="149">
        <f t="shared" si="8"/>
        <v>88.75</v>
      </c>
      <c r="V26" s="143"/>
      <c r="W26" s="98"/>
      <c r="X26" s="98"/>
      <c r="Y26" s="98"/>
      <c r="Z26" s="98"/>
      <c r="AA26" s="121"/>
      <c r="AB26" s="98"/>
      <c r="AC26" s="98"/>
      <c r="AD26" s="98"/>
      <c r="AE26" s="144"/>
      <c r="AF26" s="145"/>
      <c r="AG26" s="144"/>
      <c r="AH26" s="121"/>
    </row>
    <row r="27" spans="1:34" ht="11.25" customHeight="1" x14ac:dyDescent="0.5">
      <c r="A27" s="110"/>
      <c r="B27" s="111" t="s">
        <v>27</v>
      </c>
      <c r="C27" s="146">
        <f>'AUN-QA-11-4-1_adj'!P28</f>
        <v>36</v>
      </c>
      <c r="D27" s="146">
        <v>0</v>
      </c>
      <c r="E27" s="147">
        <f t="shared" si="0"/>
        <v>0</v>
      </c>
      <c r="F27" s="148">
        <v>3</v>
      </c>
      <c r="G27" s="147">
        <f t="shared" si="1"/>
        <v>9.375</v>
      </c>
      <c r="H27" s="148">
        <v>29</v>
      </c>
      <c r="I27" s="147">
        <f t="shared" si="2"/>
        <v>90.625</v>
      </c>
      <c r="J27" s="148">
        <v>0</v>
      </c>
      <c r="K27" s="147">
        <f t="shared" si="3"/>
        <v>0</v>
      </c>
      <c r="L27" s="148">
        <v>0</v>
      </c>
      <c r="M27" s="147">
        <f t="shared" si="4"/>
        <v>0</v>
      </c>
      <c r="N27" s="148">
        <f t="shared" si="10"/>
        <v>32</v>
      </c>
      <c r="O27" s="149">
        <f t="shared" si="5"/>
        <v>88.888888888888886</v>
      </c>
      <c r="P27" s="146">
        <v>27</v>
      </c>
      <c r="Q27" s="147">
        <f t="shared" si="6"/>
        <v>84.375</v>
      </c>
      <c r="R27" s="148">
        <v>5</v>
      </c>
      <c r="S27" s="147">
        <f t="shared" si="7"/>
        <v>15.625</v>
      </c>
      <c r="T27" s="148">
        <f t="shared" si="11"/>
        <v>32</v>
      </c>
      <c r="U27" s="149">
        <f t="shared" si="8"/>
        <v>88.888888888888886</v>
      </c>
      <c r="V27" s="143"/>
      <c r="W27" s="98"/>
      <c r="X27" s="98"/>
      <c r="Y27" s="98"/>
      <c r="Z27" s="98"/>
      <c r="AA27" s="121"/>
      <c r="AB27" s="98"/>
      <c r="AC27" s="98"/>
      <c r="AD27" s="98"/>
      <c r="AE27" s="144"/>
      <c r="AF27" s="145"/>
      <c r="AG27" s="144"/>
      <c r="AH27" s="121"/>
    </row>
    <row r="28" spans="1:34" ht="11.25" customHeight="1" x14ac:dyDescent="0.5">
      <c r="A28" s="110"/>
      <c r="B28" s="111" t="s">
        <v>28</v>
      </c>
      <c r="C28" s="146">
        <f>'AUN-QA-11-4-1_adj'!P29</f>
        <v>17</v>
      </c>
      <c r="D28" s="146">
        <v>1</v>
      </c>
      <c r="E28" s="147">
        <f t="shared" si="0"/>
        <v>5.8823529411764701</v>
      </c>
      <c r="F28" s="148">
        <v>0</v>
      </c>
      <c r="G28" s="147">
        <f t="shared" si="1"/>
        <v>0</v>
      </c>
      <c r="H28" s="148">
        <v>15</v>
      </c>
      <c r="I28" s="147">
        <f t="shared" si="2"/>
        <v>88.235294117647058</v>
      </c>
      <c r="J28" s="148">
        <v>1</v>
      </c>
      <c r="K28" s="147">
        <f t="shared" si="3"/>
        <v>5.8823529411764701</v>
      </c>
      <c r="L28" s="148">
        <v>0</v>
      </c>
      <c r="M28" s="147">
        <f t="shared" si="4"/>
        <v>0</v>
      </c>
      <c r="N28" s="148">
        <f t="shared" si="10"/>
        <v>17</v>
      </c>
      <c r="O28" s="149">
        <f t="shared" si="5"/>
        <v>100</v>
      </c>
      <c r="P28" s="146">
        <v>15</v>
      </c>
      <c r="Q28" s="147">
        <f t="shared" si="6"/>
        <v>88.235294117647058</v>
      </c>
      <c r="R28" s="148">
        <v>2</v>
      </c>
      <c r="S28" s="147">
        <f t="shared" si="7"/>
        <v>11.76470588235294</v>
      </c>
      <c r="T28" s="148">
        <f t="shared" si="11"/>
        <v>17</v>
      </c>
      <c r="U28" s="149">
        <f t="shared" si="8"/>
        <v>100</v>
      </c>
      <c r="V28" s="143"/>
      <c r="W28" s="98"/>
      <c r="X28" s="98"/>
      <c r="Y28" s="98"/>
      <c r="Z28" s="98"/>
      <c r="AA28" s="121"/>
      <c r="AB28" s="98"/>
      <c r="AC28" s="98"/>
      <c r="AD28" s="98"/>
      <c r="AE28" s="144"/>
      <c r="AF28" s="145"/>
      <c r="AG28" s="144"/>
      <c r="AH28" s="121"/>
    </row>
    <row r="29" spans="1:34" ht="11.25" customHeight="1" x14ac:dyDescent="0.5">
      <c r="A29" s="110"/>
      <c r="B29" s="111" t="s">
        <v>29</v>
      </c>
      <c r="C29" s="146">
        <f>'AUN-QA-11-4-1_adj'!P30</f>
        <v>41</v>
      </c>
      <c r="D29" s="146">
        <v>2</v>
      </c>
      <c r="E29" s="147">
        <f t="shared" si="0"/>
        <v>5.5555555555555554</v>
      </c>
      <c r="F29" s="148">
        <v>0</v>
      </c>
      <c r="G29" s="147">
        <f t="shared" si="1"/>
        <v>0</v>
      </c>
      <c r="H29" s="148">
        <v>27</v>
      </c>
      <c r="I29" s="147">
        <f t="shared" si="2"/>
        <v>75</v>
      </c>
      <c r="J29" s="148">
        <v>7</v>
      </c>
      <c r="K29" s="147">
        <f t="shared" si="3"/>
        <v>19.444444444444446</v>
      </c>
      <c r="L29" s="148">
        <v>0</v>
      </c>
      <c r="M29" s="147">
        <f t="shared" si="4"/>
        <v>0</v>
      </c>
      <c r="N29" s="148">
        <f t="shared" si="10"/>
        <v>36</v>
      </c>
      <c r="O29" s="149">
        <f t="shared" si="5"/>
        <v>87.804878048780495</v>
      </c>
      <c r="P29" s="146">
        <v>24</v>
      </c>
      <c r="Q29" s="147">
        <f t="shared" si="6"/>
        <v>68.571428571428569</v>
      </c>
      <c r="R29" s="148">
        <v>11</v>
      </c>
      <c r="S29" s="147">
        <f t="shared" si="7"/>
        <v>31.428571428571427</v>
      </c>
      <c r="T29" s="148">
        <f t="shared" si="11"/>
        <v>35</v>
      </c>
      <c r="U29" s="149">
        <f t="shared" si="8"/>
        <v>85.365853658536579</v>
      </c>
      <c r="V29" s="143"/>
      <c r="W29" s="98"/>
      <c r="X29" s="98"/>
      <c r="Y29" s="98"/>
      <c r="Z29" s="98"/>
      <c r="AA29" s="121"/>
      <c r="AB29" s="98"/>
      <c r="AC29" s="98"/>
      <c r="AD29" s="98"/>
      <c r="AE29" s="144"/>
      <c r="AF29" s="145"/>
      <c r="AG29" s="144"/>
      <c r="AH29" s="121"/>
    </row>
    <row r="30" spans="1:34" ht="11.25" customHeight="1" x14ac:dyDescent="0.5">
      <c r="A30" s="110"/>
      <c r="B30" s="111" t="s">
        <v>56</v>
      </c>
      <c r="C30" s="146">
        <f>'AUN-QA-11-4-1_adj'!P31</f>
        <v>16</v>
      </c>
      <c r="D30" s="146">
        <v>2</v>
      </c>
      <c r="E30" s="147">
        <f t="shared" si="0"/>
        <v>13.333333333333334</v>
      </c>
      <c r="F30" s="148">
        <v>1</v>
      </c>
      <c r="G30" s="147">
        <f t="shared" si="1"/>
        <v>6.666666666666667</v>
      </c>
      <c r="H30" s="148">
        <v>12</v>
      </c>
      <c r="I30" s="147">
        <f t="shared" si="2"/>
        <v>80</v>
      </c>
      <c r="J30" s="148">
        <v>0</v>
      </c>
      <c r="K30" s="147">
        <f t="shared" si="3"/>
        <v>0</v>
      </c>
      <c r="L30" s="148">
        <v>0</v>
      </c>
      <c r="M30" s="147">
        <f t="shared" si="4"/>
        <v>0</v>
      </c>
      <c r="N30" s="148">
        <f t="shared" si="10"/>
        <v>15</v>
      </c>
      <c r="O30" s="149">
        <f t="shared" si="5"/>
        <v>93.75</v>
      </c>
      <c r="P30" s="146">
        <v>11</v>
      </c>
      <c r="Q30" s="147">
        <f t="shared" si="6"/>
        <v>78.571428571428569</v>
      </c>
      <c r="R30" s="148">
        <v>3</v>
      </c>
      <c r="S30" s="147">
        <f t="shared" si="7"/>
        <v>21.428571428571427</v>
      </c>
      <c r="T30" s="148">
        <f t="shared" si="11"/>
        <v>14</v>
      </c>
      <c r="U30" s="149">
        <f t="shared" si="8"/>
        <v>87.5</v>
      </c>
      <c r="V30" s="143"/>
      <c r="W30" s="98"/>
      <c r="X30" s="98"/>
      <c r="Y30" s="98"/>
      <c r="Z30" s="98"/>
      <c r="AA30" s="121"/>
      <c r="AB30" s="98"/>
      <c r="AC30" s="98"/>
      <c r="AD30" s="98"/>
      <c r="AE30" s="144"/>
      <c r="AF30" s="145"/>
      <c r="AG30" s="144"/>
      <c r="AH30" s="121"/>
    </row>
    <row r="31" spans="1:34" s="121" customFormat="1" ht="11.25" customHeight="1" x14ac:dyDescent="0.5">
      <c r="A31" s="158">
        <v>12</v>
      </c>
      <c r="B31" s="159" t="s">
        <v>7</v>
      </c>
      <c r="C31" s="160">
        <f>'AUN-QA-11-4-1_adj'!P32</f>
        <v>32</v>
      </c>
      <c r="D31" s="160">
        <v>0</v>
      </c>
      <c r="E31" s="161">
        <f t="shared" si="0"/>
        <v>0</v>
      </c>
      <c r="F31" s="162">
        <v>1</v>
      </c>
      <c r="G31" s="161">
        <f t="shared" si="1"/>
        <v>3.125</v>
      </c>
      <c r="H31" s="162">
        <v>25</v>
      </c>
      <c r="I31" s="161">
        <f t="shared" si="2"/>
        <v>78.125</v>
      </c>
      <c r="J31" s="162">
        <v>5</v>
      </c>
      <c r="K31" s="161">
        <f t="shared" si="3"/>
        <v>15.625</v>
      </c>
      <c r="L31" s="162">
        <v>1</v>
      </c>
      <c r="M31" s="161">
        <f t="shared" si="4"/>
        <v>3.125</v>
      </c>
      <c r="N31" s="162">
        <f t="shared" si="10"/>
        <v>32</v>
      </c>
      <c r="O31" s="163">
        <f t="shared" si="5"/>
        <v>100</v>
      </c>
      <c r="P31" s="160">
        <v>21</v>
      </c>
      <c r="Q31" s="161">
        <f t="shared" si="6"/>
        <v>65.625</v>
      </c>
      <c r="R31" s="162">
        <v>11</v>
      </c>
      <c r="S31" s="161">
        <f t="shared" si="7"/>
        <v>34.375</v>
      </c>
      <c r="T31" s="162">
        <f t="shared" si="11"/>
        <v>32</v>
      </c>
      <c r="U31" s="163">
        <f t="shared" si="8"/>
        <v>100</v>
      </c>
      <c r="V31" s="143"/>
      <c r="W31" s="98"/>
      <c r="X31" s="98"/>
      <c r="Y31" s="98"/>
      <c r="Z31" s="98"/>
      <c r="AB31" s="98"/>
      <c r="AC31" s="98"/>
      <c r="AD31" s="98"/>
      <c r="AE31" s="144"/>
      <c r="AF31" s="145"/>
      <c r="AG31" s="144"/>
    </row>
    <row r="32" spans="1:34" ht="11.25" customHeight="1" x14ac:dyDescent="0.5">
      <c r="A32" s="158">
        <v>13</v>
      </c>
      <c r="B32" s="159" t="s">
        <v>8</v>
      </c>
      <c r="C32" s="160">
        <f>'AUN-QA-11-4-1_adj'!P33</f>
        <v>34</v>
      </c>
      <c r="D32" s="160">
        <v>0</v>
      </c>
      <c r="E32" s="161">
        <f t="shared" si="0"/>
        <v>0</v>
      </c>
      <c r="F32" s="162">
        <v>1</v>
      </c>
      <c r="G32" s="161">
        <f t="shared" si="1"/>
        <v>3.3333333333333335</v>
      </c>
      <c r="H32" s="162">
        <v>28</v>
      </c>
      <c r="I32" s="161">
        <f t="shared" si="2"/>
        <v>93.333333333333329</v>
      </c>
      <c r="J32" s="162">
        <v>1</v>
      </c>
      <c r="K32" s="161">
        <f t="shared" si="3"/>
        <v>3.3333333333333335</v>
      </c>
      <c r="L32" s="162">
        <v>0</v>
      </c>
      <c r="M32" s="161">
        <f t="shared" si="4"/>
        <v>0</v>
      </c>
      <c r="N32" s="162">
        <f t="shared" si="10"/>
        <v>30</v>
      </c>
      <c r="O32" s="163">
        <f t="shared" si="5"/>
        <v>88.235294117647058</v>
      </c>
      <c r="P32" s="160">
        <v>29</v>
      </c>
      <c r="Q32" s="161">
        <f t="shared" si="6"/>
        <v>96.666666666666671</v>
      </c>
      <c r="R32" s="162">
        <v>1</v>
      </c>
      <c r="S32" s="161">
        <f t="shared" si="7"/>
        <v>3.3333333333333335</v>
      </c>
      <c r="T32" s="162">
        <f t="shared" si="11"/>
        <v>30</v>
      </c>
      <c r="U32" s="163">
        <f t="shared" si="8"/>
        <v>88.235294117647058</v>
      </c>
      <c r="V32" s="143"/>
      <c r="W32" s="98"/>
      <c r="X32" s="98"/>
      <c r="Y32" s="98"/>
      <c r="Z32" s="98"/>
      <c r="AA32" s="121"/>
      <c r="AB32" s="98"/>
      <c r="AC32" s="98"/>
      <c r="AD32" s="98"/>
      <c r="AE32" s="144"/>
      <c r="AF32" s="145"/>
      <c r="AG32" s="144"/>
      <c r="AH32" s="121"/>
    </row>
    <row r="33" spans="1:34" ht="11.25" customHeight="1" x14ac:dyDescent="0.5">
      <c r="A33" s="338">
        <v>14</v>
      </c>
      <c r="B33" s="339" t="s">
        <v>9</v>
      </c>
      <c r="C33" s="319">
        <f>'AUN-QA-11-4-1_adj'!P34</f>
        <v>20</v>
      </c>
      <c r="D33" s="160">
        <v>0</v>
      </c>
      <c r="E33" s="161">
        <f t="shared" si="0"/>
        <v>0</v>
      </c>
      <c r="F33" s="162">
        <v>0</v>
      </c>
      <c r="G33" s="161">
        <f t="shared" si="1"/>
        <v>0</v>
      </c>
      <c r="H33" s="316">
        <v>18</v>
      </c>
      <c r="I33" s="317">
        <f t="shared" si="2"/>
        <v>90</v>
      </c>
      <c r="J33" s="162">
        <v>1</v>
      </c>
      <c r="K33" s="161">
        <f>J33/$N33*100</f>
        <v>5</v>
      </c>
      <c r="L33" s="162">
        <v>1</v>
      </c>
      <c r="M33" s="161">
        <f t="shared" si="4"/>
        <v>5</v>
      </c>
      <c r="N33" s="316">
        <f t="shared" si="10"/>
        <v>20</v>
      </c>
      <c r="O33" s="318">
        <f t="shared" si="5"/>
        <v>100</v>
      </c>
      <c r="P33" s="319">
        <v>18</v>
      </c>
      <c r="Q33" s="317">
        <f t="shared" si="6"/>
        <v>90</v>
      </c>
      <c r="R33" s="162">
        <v>2</v>
      </c>
      <c r="S33" s="161">
        <f t="shared" si="7"/>
        <v>10</v>
      </c>
      <c r="T33" s="316">
        <f t="shared" si="11"/>
        <v>20</v>
      </c>
      <c r="U33" s="318">
        <f t="shared" si="8"/>
        <v>100</v>
      </c>
      <c r="V33" s="143"/>
      <c r="W33" s="98"/>
      <c r="X33" s="98"/>
      <c r="Y33" s="98"/>
      <c r="Z33" s="98"/>
      <c r="AA33" s="121"/>
      <c r="AB33" s="98"/>
      <c r="AC33" s="98"/>
      <c r="AD33" s="98"/>
      <c r="AE33" s="144"/>
      <c r="AF33" s="145"/>
      <c r="AG33" s="144"/>
      <c r="AH33" s="121"/>
    </row>
    <row r="34" spans="1:34" ht="11.25" customHeight="1" x14ac:dyDescent="0.5">
      <c r="A34" s="158">
        <v>15</v>
      </c>
      <c r="B34" s="159" t="s">
        <v>10</v>
      </c>
      <c r="C34" s="160">
        <f>'AUN-QA-11-4-1_adj'!P35</f>
        <v>74</v>
      </c>
      <c r="D34" s="160">
        <v>1</v>
      </c>
      <c r="E34" s="161">
        <f t="shared" si="0"/>
        <v>1.4084507042253522</v>
      </c>
      <c r="F34" s="162">
        <v>2</v>
      </c>
      <c r="G34" s="161">
        <f t="shared" si="1"/>
        <v>2.8169014084507045</v>
      </c>
      <c r="H34" s="162">
        <v>65</v>
      </c>
      <c r="I34" s="161">
        <f t="shared" si="2"/>
        <v>91.549295774647888</v>
      </c>
      <c r="J34" s="162">
        <v>3</v>
      </c>
      <c r="K34" s="161">
        <f t="shared" si="3"/>
        <v>4.225352112676056</v>
      </c>
      <c r="L34" s="162">
        <v>0</v>
      </c>
      <c r="M34" s="161">
        <f t="shared" si="4"/>
        <v>0</v>
      </c>
      <c r="N34" s="162">
        <f t="shared" si="10"/>
        <v>71</v>
      </c>
      <c r="O34" s="163">
        <f t="shared" si="5"/>
        <v>95.945945945945937</v>
      </c>
      <c r="P34" s="160">
        <v>53</v>
      </c>
      <c r="Q34" s="161">
        <f t="shared" si="6"/>
        <v>75.714285714285708</v>
      </c>
      <c r="R34" s="162">
        <v>17</v>
      </c>
      <c r="S34" s="161">
        <f t="shared" si="7"/>
        <v>24.285714285714285</v>
      </c>
      <c r="T34" s="162">
        <f t="shared" si="11"/>
        <v>70</v>
      </c>
      <c r="U34" s="163">
        <f t="shared" si="8"/>
        <v>94.594594594594597</v>
      </c>
      <c r="V34" s="143"/>
      <c r="W34" s="98"/>
      <c r="X34" s="98"/>
      <c r="Y34" s="98"/>
      <c r="Z34" s="98"/>
      <c r="AA34" s="121"/>
      <c r="AB34" s="98"/>
      <c r="AC34" s="98"/>
      <c r="AD34" s="98"/>
      <c r="AE34" s="144"/>
      <c r="AF34" s="145"/>
      <c r="AG34" s="144"/>
      <c r="AH34" s="121"/>
    </row>
    <row r="35" spans="1:34" ht="11.25" customHeight="1" x14ac:dyDescent="0.5">
      <c r="A35" s="158">
        <v>16</v>
      </c>
      <c r="B35" s="159" t="s">
        <v>11</v>
      </c>
      <c r="C35" s="160">
        <f>'AUN-QA-11-4-1_adj'!P36</f>
        <v>73</v>
      </c>
      <c r="D35" s="160">
        <v>2</v>
      </c>
      <c r="E35" s="161">
        <f t="shared" si="0"/>
        <v>3.1746031746031744</v>
      </c>
      <c r="F35" s="162">
        <v>1</v>
      </c>
      <c r="G35" s="161">
        <f t="shared" si="1"/>
        <v>1.5873015873015872</v>
      </c>
      <c r="H35" s="162">
        <v>56</v>
      </c>
      <c r="I35" s="161">
        <f t="shared" si="2"/>
        <v>88.888888888888886</v>
      </c>
      <c r="J35" s="162">
        <v>4</v>
      </c>
      <c r="K35" s="161">
        <f t="shared" si="3"/>
        <v>6.3492063492063489</v>
      </c>
      <c r="L35" s="162">
        <v>0</v>
      </c>
      <c r="M35" s="161">
        <f t="shared" si="4"/>
        <v>0</v>
      </c>
      <c r="N35" s="162">
        <f t="shared" si="10"/>
        <v>63</v>
      </c>
      <c r="O35" s="163">
        <f t="shared" si="5"/>
        <v>86.301369863013704</v>
      </c>
      <c r="P35" s="160">
        <v>63</v>
      </c>
      <c r="Q35" s="161">
        <f t="shared" si="6"/>
        <v>98.4375</v>
      </c>
      <c r="R35" s="162">
        <v>1</v>
      </c>
      <c r="S35" s="161">
        <f t="shared" si="7"/>
        <v>1.5625</v>
      </c>
      <c r="T35" s="162">
        <f t="shared" si="11"/>
        <v>64</v>
      </c>
      <c r="U35" s="163">
        <f t="shared" si="8"/>
        <v>87.671232876712324</v>
      </c>
      <c r="V35" s="143"/>
      <c r="W35" s="98"/>
      <c r="X35" s="98"/>
      <c r="Y35" s="98"/>
      <c r="Z35" s="98"/>
      <c r="AA35" s="121"/>
      <c r="AB35" s="98"/>
      <c r="AC35" s="98"/>
      <c r="AD35" s="98"/>
      <c r="AE35" s="144"/>
      <c r="AF35" s="145"/>
      <c r="AG35" s="144"/>
      <c r="AH35" s="121"/>
    </row>
    <row r="36" spans="1:34" ht="11.25" customHeight="1" x14ac:dyDescent="0.5">
      <c r="A36" s="158">
        <v>17</v>
      </c>
      <c r="B36" s="159" t="s">
        <v>12</v>
      </c>
      <c r="C36" s="160">
        <f>'AUN-QA-11-4-1_adj'!P37</f>
        <v>39</v>
      </c>
      <c r="D36" s="160">
        <v>1</v>
      </c>
      <c r="E36" s="161">
        <f t="shared" si="0"/>
        <v>3.125</v>
      </c>
      <c r="F36" s="162">
        <v>1</v>
      </c>
      <c r="G36" s="161">
        <f t="shared" si="1"/>
        <v>3.125</v>
      </c>
      <c r="H36" s="162">
        <v>29</v>
      </c>
      <c r="I36" s="161">
        <f t="shared" si="2"/>
        <v>90.625</v>
      </c>
      <c r="J36" s="162">
        <v>1</v>
      </c>
      <c r="K36" s="161">
        <f t="shared" si="3"/>
        <v>3.125</v>
      </c>
      <c r="L36" s="162">
        <v>0</v>
      </c>
      <c r="M36" s="161">
        <f t="shared" si="4"/>
        <v>0</v>
      </c>
      <c r="N36" s="162">
        <f t="shared" si="10"/>
        <v>32</v>
      </c>
      <c r="O36" s="163">
        <f t="shared" si="5"/>
        <v>82.051282051282044</v>
      </c>
      <c r="P36" s="160">
        <v>28</v>
      </c>
      <c r="Q36" s="161">
        <f t="shared" si="6"/>
        <v>82.35294117647058</v>
      </c>
      <c r="R36" s="162">
        <v>6</v>
      </c>
      <c r="S36" s="161">
        <f t="shared" si="7"/>
        <v>17.647058823529413</v>
      </c>
      <c r="T36" s="162">
        <f t="shared" si="11"/>
        <v>34</v>
      </c>
      <c r="U36" s="163">
        <f t="shared" si="8"/>
        <v>87.179487179487182</v>
      </c>
      <c r="V36" s="143"/>
      <c r="W36" s="98"/>
      <c r="X36" s="98"/>
      <c r="Y36" s="98"/>
      <c r="Z36" s="98"/>
      <c r="AA36" s="121"/>
      <c r="AB36" s="98"/>
      <c r="AC36" s="98"/>
      <c r="AD36" s="98"/>
      <c r="AE36" s="144"/>
      <c r="AF36" s="145"/>
      <c r="AG36" s="144"/>
      <c r="AH36" s="121"/>
    </row>
    <row r="37" spans="1:34" ht="11.25" customHeight="1" x14ac:dyDescent="0.5">
      <c r="A37" s="158">
        <v>18</v>
      </c>
      <c r="B37" s="159" t="s">
        <v>13</v>
      </c>
      <c r="C37" s="160">
        <f>'AUN-QA-11-4-1_adj'!P38</f>
        <v>28</v>
      </c>
      <c r="D37" s="160">
        <v>2</v>
      </c>
      <c r="E37" s="161">
        <f t="shared" si="0"/>
        <v>8.3333333333333321</v>
      </c>
      <c r="F37" s="162">
        <v>0</v>
      </c>
      <c r="G37" s="161">
        <f t="shared" si="1"/>
        <v>0</v>
      </c>
      <c r="H37" s="162">
        <v>19</v>
      </c>
      <c r="I37" s="161">
        <f t="shared" si="2"/>
        <v>79.166666666666657</v>
      </c>
      <c r="J37" s="162">
        <v>3</v>
      </c>
      <c r="K37" s="161">
        <f t="shared" si="3"/>
        <v>12.5</v>
      </c>
      <c r="L37" s="162">
        <v>0</v>
      </c>
      <c r="M37" s="161">
        <f t="shared" si="4"/>
        <v>0</v>
      </c>
      <c r="N37" s="162">
        <f t="shared" si="10"/>
        <v>24</v>
      </c>
      <c r="O37" s="163">
        <f t="shared" si="5"/>
        <v>85.714285714285708</v>
      </c>
      <c r="P37" s="160">
        <v>16</v>
      </c>
      <c r="Q37" s="161">
        <f t="shared" si="6"/>
        <v>66.666666666666657</v>
      </c>
      <c r="R37" s="162">
        <v>8</v>
      </c>
      <c r="S37" s="161">
        <f t="shared" si="7"/>
        <v>33.333333333333329</v>
      </c>
      <c r="T37" s="162">
        <f t="shared" si="11"/>
        <v>24</v>
      </c>
      <c r="U37" s="163">
        <f t="shared" si="8"/>
        <v>85.714285714285708</v>
      </c>
      <c r="V37" s="143"/>
      <c r="W37" s="98"/>
      <c r="X37" s="98"/>
      <c r="Y37" s="98"/>
      <c r="Z37" s="98"/>
      <c r="AA37" s="121"/>
      <c r="AB37" s="98"/>
      <c r="AC37" s="98"/>
      <c r="AD37" s="98"/>
      <c r="AE37" s="144"/>
      <c r="AF37" s="145"/>
      <c r="AG37" s="144"/>
      <c r="AH37" s="121"/>
    </row>
    <row r="38" spans="1:34" ht="11.25" customHeight="1" x14ac:dyDescent="0.5">
      <c r="A38" s="158">
        <v>19</v>
      </c>
      <c r="B38" s="159" t="s">
        <v>70</v>
      </c>
      <c r="C38" s="160">
        <f>'AUN-QA-11-4-1_adj'!P39</f>
        <v>21</v>
      </c>
      <c r="D38" s="160">
        <v>1</v>
      </c>
      <c r="E38" s="161">
        <f>D38/$N38*100</f>
        <v>5</v>
      </c>
      <c r="F38" s="162">
        <v>0</v>
      </c>
      <c r="G38" s="161">
        <f>F38/$N38*100</f>
        <v>0</v>
      </c>
      <c r="H38" s="162">
        <v>19</v>
      </c>
      <c r="I38" s="161">
        <f>H38/$N38*100</f>
        <v>95</v>
      </c>
      <c r="J38" s="162">
        <v>0</v>
      </c>
      <c r="K38" s="161">
        <f>J38/$N38*100</f>
        <v>0</v>
      </c>
      <c r="L38" s="162">
        <v>0</v>
      </c>
      <c r="M38" s="161">
        <f>L38/$N38*100</f>
        <v>0</v>
      </c>
      <c r="N38" s="162">
        <f>L38+J38+H38+F38+D38</f>
        <v>20</v>
      </c>
      <c r="O38" s="163">
        <f>N38/$C38*100</f>
        <v>95.238095238095227</v>
      </c>
      <c r="P38" s="160">
        <v>16</v>
      </c>
      <c r="Q38" s="161">
        <f>P38/$T38*100</f>
        <v>88.888888888888886</v>
      </c>
      <c r="R38" s="162">
        <v>2</v>
      </c>
      <c r="S38" s="161">
        <f>R38/$T38*100</f>
        <v>11.111111111111111</v>
      </c>
      <c r="T38" s="162">
        <f>P38+R38</f>
        <v>18</v>
      </c>
      <c r="U38" s="163">
        <f>T38/$C38*100</f>
        <v>85.714285714285708</v>
      </c>
      <c r="V38" s="143"/>
      <c r="W38" s="98"/>
      <c r="X38" s="98"/>
      <c r="Y38" s="98"/>
      <c r="Z38" s="98"/>
      <c r="AA38" s="121"/>
      <c r="AB38" s="98"/>
      <c r="AC38" s="98"/>
      <c r="AD38" s="98"/>
      <c r="AE38" s="144"/>
      <c r="AF38" s="145"/>
      <c r="AG38" s="144"/>
      <c r="AH38" s="121"/>
    </row>
    <row r="39" spans="1:34" ht="11.25" customHeight="1" x14ac:dyDescent="0.5">
      <c r="A39" s="158">
        <v>20</v>
      </c>
      <c r="B39" s="159" t="s">
        <v>14</v>
      </c>
      <c r="C39" s="160">
        <f>'AUN-QA-11-4-1_adj'!P40</f>
        <v>68</v>
      </c>
      <c r="D39" s="160">
        <v>2</v>
      </c>
      <c r="E39" s="161">
        <f t="shared" si="0"/>
        <v>3.8461538461538463</v>
      </c>
      <c r="F39" s="162">
        <v>2</v>
      </c>
      <c r="G39" s="161">
        <f t="shared" si="1"/>
        <v>3.8461538461538463</v>
      </c>
      <c r="H39" s="162">
        <v>43</v>
      </c>
      <c r="I39" s="161">
        <f t="shared" si="2"/>
        <v>82.692307692307693</v>
      </c>
      <c r="J39" s="162">
        <v>5</v>
      </c>
      <c r="K39" s="161">
        <f t="shared" si="3"/>
        <v>9.6153846153846168</v>
      </c>
      <c r="L39" s="162">
        <v>0</v>
      </c>
      <c r="M39" s="161">
        <f t="shared" si="4"/>
        <v>0</v>
      </c>
      <c r="N39" s="162">
        <f t="shared" si="10"/>
        <v>52</v>
      </c>
      <c r="O39" s="163">
        <f t="shared" si="5"/>
        <v>76.470588235294116</v>
      </c>
      <c r="P39" s="160">
        <v>40</v>
      </c>
      <c r="Q39" s="161">
        <f t="shared" si="6"/>
        <v>78.431372549019613</v>
      </c>
      <c r="R39" s="162">
        <v>11</v>
      </c>
      <c r="S39" s="161">
        <f t="shared" si="7"/>
        <v>21.568627450980394</v>
      </c>
      <c r="T39" s="162">
        <f t="shared" si="11"/>
        <v>51</v>
      </c>
      <c r="U39" s="163">
        <f t="shared" si="8"/>
        <v>75</v>
      </c>
      <c r="V39" s="143"/>
      <c r="W39" s="98"/>
      <c r="X39" s="98"/>
      <c r="Y39" s="98"/>
      <c r="Z39" s="98"/>
      <c r="AA39" s="121"/>
      <c r="AB39" s="98"/>
      <c r="AC39" s="98"/>
      <c r="AD39" s="98"/>
      <c r="AE39" s="144"/>
      <c r="AF39" s="145"/>
      <c r="AG39" s="144"/>
      <c r="AH39" s="121"/>
    </row>
    <row r="40" spans="1:34" ht="11.25" customHeight="1" x14ac:dyDescent="0.5">
      <c r="A40" s="110">
        <v>21</v>
      </c>
      <c r="B40" s="116" t="s">
        <v>15</v>
      </c>
      <c r="C40" s="106">
        <f>'AUN-QA-11-4-1_adj'!P41</f>
        <v>39</v>
      </c>
      <c r="D40" s="106">
        <v>1</v>
      </c>
      <c r="E40" s="107">
        <f t="shared" si="0"/>
        <v>3.4482758620689653</v>
      </c>
      <c r="F40" s="108">
        <v>3</v>
      </c>
      <c r="G40" s="107">
        <f t="shared" si="1"/>
        <v>10.344827586206897</v>
      </c>
      <c r="H40" s="108">
        <v>25</v>
      </c>
      <c r="I40" s="107">
        <f t="shared" si="2"/>
        <v>86.206896551724128</v>
      </c>
      <c r="J40" s="108">
        <v>0</v>
      </c>
      <c r="K40" s="107">
        <f t="shared" si="3"/>
        <v>0</v>
      </c>
      <c r="L40" s="108">
        <v>0</v>
      </c>
      <c r="M40" s="107">
        <f t="shared" si="4"/>
        <v>0</v>
      </c>
      <c r="N40" s="108">
        <f t="shared" si="10"/>
        <v>29</v>
      </c>
      <c r="O40" s="109">
        <f t="shared" si="5"/>
        <v>74.358974358974365</v>
      </c>
      <c r="P40" s="106">
        <v>23</v>
      </c>
      <c r="Q40" s="107">
        <f t="shared" si="6"/>
        <v>82.142857142857139</v>
      </c>
      <c r="R40" s="108">
        <v>5</v>
      </c>
      <c r="S40" s="107">
        <f t="shared" si="7"/>
        <v>17.857142857142858</v>
      </c>
      <c r="T40" s="108">
        <f t="shared" si="11"/>
        <v>28</v>
      </c>
      <c r="U40" s="109">
        <f t="shared" si="8"/>
        <v>71.794871794871796</v>
      </c>
      <c r="V40" s="143"/>
      <c r="W40" s="98"/>
      <c r="X40" s="98"/>
      <c r="Y40" s="98"/>
      <c r="Z40" s="98"/>
      <c r="AA40" s="121"/>
      <c r="AB40" s="98"/>
      <c r="AC40" s="98"/>
      <c r="AD40" s="98"/>
      <c r="AE40" s="144"/>
      <c r="AF40" s="145"/>
      <c r="AG40" s="144"/>
      <c r="AH40" s="121"/>
    </row>
    <row r="41" spans="1:34" s="90" customFormat="1" ht="11.25" customHeight="1" x14ac:dyDescent="0.5">
      <c r="A41" s="410" t="s">
        <v>60</v>
      </c>
      <c r="B41" s="411"/>
      <c r="C41" s="122">
        <f>C21+C22+C23+C24+C25+C31+C32+C33+C34+C35+C36+C37+C38+C39+C40</f>
        <v>762</v>
      </c>
      <c r="D41" s="122">
        <f>D21+D22+D23+D24+D25+D31+D32+D33+D34+D35+D36+D37+D38+D39+D40</f>
        <v>21</v>
      </c>
      <c r="E41" s="101">
        <f>D41/$N41*100</f>
        <v>3.1019202363367802</v>
      </c>
      <c r="F41" s="123">
        <f>F21+F22+F23+F24+F25+F31+F32+F33+F34+F35+F36+F37+F38+F39+F40</f>
        <v>28</v>
      </c>
      <c r="G41" s="101">
        <f>F41/$N41*100</f>
        <v>4.1358936484490396</v>
      </c>
      <c r="H41" s="123">
        <f>H21+H22+H23+H24+H25+H31+H32+H33+H34+H35+H36+H37+H38+H39+H40</f>
        <v>584</v>
      </c>
      <c r="I41" s="101">
        <f>H41/$N41*100</f>
        <v>86.262924667651404</v>
      </c>
      <c r="J41" s="123">
        <f>J21+J22+J23+J24+J25+J31+J32+J33+J34+J35+J36+J37+J38+J39+J40</f>
        <v>41</v>
      </c>
      <c r="K41" s="101">
        <f>J41/$N41*100</f>
        <v>6.0561299852289512</v>
      </c>
      <c r="L41" s="102">
        <f>L21+L22+L23+L24+L25+L31+L32+L33+L34+L35+L36+L37+L38+L39+L40</f>
        <v>3</v>
      </c>
      <c r="M41" s="101">
        <f>L41/$N41*100</f>
        <v>0.44313146233382572</v>
      </c>
      <c r="N41" s="123">
        <f>N21+N22+N23+N24+N25+N31+N32+N33+N34+N35+N36+N37+N38+N39+N40</f>
        <v>677</v>
      </c>
      <c r="O41" s="103">
        <f>N41/$C41*100</f>
        <v>88.845144356955387</v>
      </c>
      <c r="P41" s="122">
        <f>P21+P22+P23+P24+P25+P31+P32+P33+P34+P35+P36+P37+P38+P39+P40</f>
        <v>547</v>
      </c>
      <c r="Q41" s="101">
        <f>P41/$T41*100</f>
        <v>81.037037037037038</v>
      </c>
      <c r="R41" s="123">
        <f>R21+R22+R23+R24+R25+R31+R32+R33+R34+R35+R36+R37+R38+R39+R40</f>
        <v>128</v>
      </c>
      <c r="S41" s="101">
        <f>R41/$T41*100</f>
        <v>18.962962962962962</v>
      </c>
      <c r="T41" s="123">
        <f>P41+R41</f>
        <v>675</v>
      </c>
      <c r="U41" s="103">
        <f>T41/$C41*100</f>
        <v>88.582677165354326</v>
      </c>
      <c r="V41" s="143"/>
      <c r="W41" s="98"/>
      <c r="X41" s="98"/>
      <c r="Y41" s="98"/>
      <c r="Z41" s="98"/>
      <c r="AA41" s="91"/>
      <c r="AB41" s="98"/>
      <c r="AC41" s="98"/>
      <c r="AD41" s="98"/>
      <c r="AE41" s="292"/>
      <c r="AF41" s="145"/>
      <c r="AG41" s="292"/>
      <c r="AH41" s="91"/>
    </row>
    <row r="42" spans="1:34" ht="11.25" customHeight="1" x14ac:dyDescent="0.5">
      <c r="A42" s="110">
        <v>22</v>
      </c>
      <c r="B42" s="116" t="s">
        <v>16</v>
      </c>
      <c r="C42" s="106">
        <f>'AUN-QA-11-4-1_adj'!P43</f>
        <v>31</v>
      </c>
      <c r="D42" s="106">
        <v>2</v>
      </c>
      <c r="E42" s="107">
        <f t="shared" si="0"/>
        <v>9.0909090909090917</v>
      </c>
      <c r="F42" s="108">
        <v>1</v>
      </c>
      <c r="G42" s="107">
        <f t="shared" si="1"/>
        <v>4.5454545454545459</v>
      </c>
      <c r="H42" s="108">
        <v>18</v>
      </c>
      <c r="I42" s="107">
        <f t="shared" si="2"/>
        <v>81.818181818181827</v>
      </c>
      <c r="J42" s="108">
        <v>1</v>
      </c>
      <c r="K42" s="107">
        <f t="shared" si="3"/>
        <v>4.5454545454545459</v>
      </c>
      <c r="L42" s="108">
        <v>0</v>
      </c>
      <c r="M42" s="107">
        <f t="shared" si="4"/>
        <v>0</v>
      </c>
      <c r="N42" s="108">
        <f>L42+J42+H42+F42+D42</f>
        <v>22</v>
      </c>
      <c r="O42" s="109">
        <f t="shared" si="5"/>
        <v>70.967741935483872</v>
      </c>
      <c r="P42" s="106">
        <v>17</v>
      </c>
      <c r="Q42" s="107">
        <f t="shared" si="6"/>
        <v>73.91304347826086</v>
      </c>
      <c r="R42" s="108">
        <v>6</v>
      </c>
      <c r="S42" s="107">
        <f t="shared" si="7"/>
        <v>26.086956521739129</v>
      </c>
      <c r="T42" s="108">
        <f t="shared" si="11"/>
        <v>23</v>
      </c>
      <c r="U42" s="109">
        <f t="shared" si="8"/>
        <v>74.193548387096769</v>
      </c>
      <c r="V42" s="143"/>
      <c r="W42" s="98"/>
      <c r="X42" s="98"/>
      <c r="Y42" s="98"/>
      <c r="Z42" s="98"/>
      <c r="AA42" s="121"/>
      <c r="AB42" s="98"/>
      <c r="AC42" s="98"/>
      <c r="AD42" s="98"/>
      <c r="AE42" s="144"/>
      <c r="AF42" s="145"/>
      <c r="AG42" s="144"/>
      <c r="AH42" s="121"/>
    </row>
    <row r="43" spans="1:34" ht="11.25" customHeight="1" x14ac:dyDescent="0.5">
      <c r="A43" s="158">
        <v>23</v>
      </c>
      <c r="B43" s="159" t="s">
        <v>17</v>
      </c>
      <c r="C43" s="160">
        <f>'AUN-QA-11-4-1_adj'!P44</f>
        <v>67</v>
      </c>
      <c r="D43" s="160">
        <v>1</v>
      </c>
      <c r="E43" s="161">
        <f>D43/$N43*100</f>
        <v>1.6666666666666667</v>
      </c>
      <c r="F43" s="162">
        <v>0</v>
      </c>
      <c r="G43" s="161">
        <f>F43/$N43*100</f>
        <v>0</v>
      </c>
      <c r="H43" s="162">
        <v>58</v>
      </c>
      <c r="I43" s="161">
        <f>H43/$N43*100</f>
        <v>96.666666666666671</v>
      </c>
      <c r="J43" s="162">
        <v>1</v>
      </c>
      <c r="K43" s="161">
        <f>J43/$N43*100</f>
        <v>1.6666666666666667</v>
      </c>
      <c r="L43" s="162">
        <v>0</v>
      </c>
      <c r="M43" s="161">
        <f>L43/$N43*100</f>
        <v>0</v>
      </c>
      <c r="N43" s="162">
        <f>L43+J43+H43+F43+D43</f>
        <v>60</v>
      </c>
      <c r="O43" s="163">
        <f>N43/$C43*100</f>
        <v>89.552238805970148</v>
      </c>
      <c r="P43" s="160">
        <v>59</v>
      </c>
      <c r="Q43" s="161">
        <f>P43/$T43*100</f>
        <v>96.721311475409834</v>
      </c>
      <c r="R43" s="162">
        <v>2</v>
      </c>
      <c r="S43" s="161">
        <f>R43/$T43*100</f>
        <v>3.278688524590164</v>
      </c>
      <c r="T43" s="162">
        <f>P43+R43</f>
        <v>61</v>
      </c>
      <c r="U43" s="163">
        <f>T43/$C43*100</f>
        <v>91.044776119402982</v>
      </c>
      <c r="V43" s="143"/>
      <c r="W43" s="98"/>
      <c r="X43" s="98"/>
      <c r="Y43" s="98"/>
      <c r="Z43" s="98"/>
      <c r="AA43" s="121"/>
      <c r="AB43" s="98"/>
      <c r="AC43" s="98"/>
      <c r="AD43" s="98"/>
      <c r="AE43" s="144"/>
      <c r="AF43" s="145"/>
      <c r="AG43" s="144"/>
      <c r="AH43" s="121"/>
    </row>
    <row r="44" spans="1:34" ht="11.25" customHeight="1" x14ac:dyDescent="0.5">
      <c r="A44" s="167">
        <v>24</v>
      </c>
      <c r="B44" s="168" t="s">
        <v>65</v>
      </c>
      <c r="C44" s="169">
        <f>'AUN-QA-11-4-1_adj'!P45</f>
        <v>37</v>
      </c>
      <c r="D44" s="169">
        <v>37</v>
      </c>
      <c r="E44" s="170">
        <f t="shared" si="0"/>
        <v>100</v>
      </c>
      <c r="F44" s="171">
        <v>0</v>
      </c>
      <c r="G44" s="170">
        <f t="shared" si="1"/>
        <v>0</v>
      </c>
      <c r="H44" s="171">
        <v>0</v>
      </c>
      <c r="I44" s="170">
        <f t="shared" si="2"/>
        <v>0</v>
      </c>
      <c r="J44" s="171">
        <v>0</v>
      </c>
      <c r="K44" s="170">
        <f t="shared" si="3"/>
        <v>0</v>
      </c>
      <c r="L44" s="171">
        <v>0</v>
      </c>
      <c r="M44" s="170">
        <f t="shared" si="4"/>
        <v>0</v>
      </c>
      <c r="N44" s="171">
        <f>L44+J44+H44+F44+D44</f>
        <v>37</v>
      </c>
      <c r="O44" s="172">
        <f t="shared" si="5"/>
        <v>100</v>
      </c>
      <c r="P44" s="169">
        <v>37</v>
      </c>
      <c r="Q44" s="170">
        <f t="shared" si="6"/>
        <v>100</v>
      </c>
      <c r="R44" s="171">
        <v>0</v>
      </c>
      <c r="S44" s="170">
        <f t="shared" si="7"/>
        <v>0</v>
      </c>
      <c r="T44" s="171">
        <f t="shared" si="11"/>
        <v>37</v>
      </c>
      <c r="U44" s="172">
        <f t="shared" si="8"/>
        <v>100</v>
      </c>
      <c r="V44" s="143"/>
      <c r="W44" s="98"/>
      <c r="X44" s="98"/>
      <c r="Y44" s="98"/>
      <c r="Z44" s="98"/>
      <c r="AA44" s="121"/>
      <c r="AB44" s="98"/>
      <c r="AC44" s="98"/>
      <c r="AD44" s="98"/>
      <c r="AE44" s="144"/>
      <c r="AF44" s="145"/>
      <c r="AG44" s="144"/>
      <c r="AH44" s="121"/>
    </row>
    <row r="45" spans="1:34" s="90" customFormat="1" x14ac:dyDescent="0.5">
      <c r="A45" s="412" t="s">
        <v>64</v>
      </c>
      <c r="B45" s="411"/>
      <c r="C45" s="100">
        <f>SUM(C42:C44)</f>
        <v>135</v>
      </c>
      <c r="D45" s="100">
        <f>SUM(D42:D44)</f>
        <v>40</v>
      </c>
      <c r="E45" s="101">
        <f>D45/$N45*100</f>
        <v>33.613445378151262</v>
      </c>
      <c r="F45" s="102">
        <f>SUM(F42:F44)</f>
        <v>1</v>
      </c>
      <c r="G45" s="101">
        <f>F45/$N45*100</f>
        <v>0.84033613445378152</v>
      </c>
      <c r="H45" s="102">
        <f>SUM(H42:H44)</f>
        <v>76</v>
      </c>
      <c r="I45" s="101">
        <f>H45/$N45*100</f>
        <v>63.865546218487388</v>
      </c>
      <c r="J45" s="102">
        <f>SUM(J42:J44)</f>
        <v>2</v>
      </c>
      <c r="K45" s="101">
        <f>J45/$N45*100</f>
        <v>1.680672268907563</v>
      </c>
      <c r="L45" s="102">
        <f>SUM(L42:L44)</f>
        <v>0</v>
      </c>
      <c r="M45" s="101">
        <f>L45/$N45*100</f>
        <v>0</v>
      </c>
      <c r="N45" s="102">
        <f>SUM(N42:N44)</f>
        <v>119</v>
      </c>
      <c r="O45" s="103">
        <f>N45/$C45*100</f>
        <v>88.148148148148152</v>
      </c>
      <c r="P45" s="100">
        <f>SUM(P42:P44)</f>
        <v>113</v>
      </c>
      <c r="Q45" s="101">
        <f>P45/$T45*100</f>
        <v>93.388429752066116</v>
      </c>
      <c r="R45" s="102">
        <f>SUM(R42:R44)</f>
        <v>8</v>
      </c>
      <c r="S45" s="101">
        <f>R45/$T45*100</f>
        <v>6.6115702479338845</v>
      </c>
      <c r="T45" s="102">
        <f>P45+R45</f>
        <v>121</v>
      </c>
      <c r="U45" s="103">
        <f>T45/$C45*100</f>
        <v>89.629629629629619</v>
      </c>
      <c r="V45" s="143"/>
      <c r="W45" s="98"/>
      <c r="X45" s="98"/>
      <c r="Y45" s="98"/>
      <c r="Z45" s="98"/>
      <c r="AA45" s="91"/>
      <c r="AB45" s="98"/>
      <c r="AC45" s="98"/>
      <c r="AD45" s="98"/>
      <c r="AE45" s="292"/>
      <c r="AF45" s="145"/>
      <c r="AG45" s="292"/>
      <c r="AH45" s="91"/>
    </row>
    <row r="46" spans="1:34" ht="11.25" customHeight="1" x14ac:dyDescent="0.5">
      <c r="A46" s="167">
        <v>25</v>
      </c>
      <c r="B46" s="168" t="s">
        <v>69</v>
      </c>
      <c r="C46" s="169">
        <f>'AUN-QA-11-4-1_adj'!P47</f>
        <v>46</v>
      </c>
      <c r="D46" s="169">
        <v>30</v>
      </c>
      <c r="E46" s="170">
        <f>D46/$N46*100</f>
        <v>68.181818181818173</v>
      </c>
      <c r="F46" s="171">
        <v>13</v>
      </c>
      <c r="G46" s="170">
        <f>F46/$N46*100</f>
        <v>29.545454545454547</v>
      </c>
      <c r="H46" s="171">
        <v>1</v>
      </c>
      <c r="I46" s="170">
        <f>H46/$N46*100</f>
        <v>2.2727272727272729</v>
      </c>
      <c r="J46" s="171">
        <v>0</v>
      </c>
      <c r="K46" s="170">
        <f>J46/$N46*100</f>
        <v>0</v>
      </c>
      <c r="L46" s="171">
        <v>0</v>
      </c>
      <c r="M46" s="170">
        <f>L46/$N46*100</f>
        <v>0</v>
      </c>
      <c r="N46" s="171">
        <f>L46+J46+H46+F46+D46</f>
        <v>44</v>
      </c>
      <c r="O46" s="172">
        <f>N46/$C46*100</f>
        <v>95.652173913043484</v>
      </c>
      <c r="P46" s="169">
        <v>44</v>
      </c>
      <c r="Q46" s="170">
        <f>P46/$T46*100</f>
        <v>100</v>
      </c>
      <c r="R46" s="171">
        <v>0</v>
      </c>
      <c r="S46" s="170">
        <f>R46/$T46*100</f>
        <v>0</v>
      </c>
      <c r="T46" s="171">
        <f>P46+R46</f>
        <v>44</v>
      </c>
      <c r="U46" s="172">
        <f>T46/$C46*100</f>
        <v>95.652173913043484</v>
      </c>
      <c r="V46" s="143"/>
      <c r="W46" s="98"/>
      <c r="X46" s="98"/>
      <c r="Y46" s="98"/>
      <c r="Z46" s="98"/>
      <c r="AA46" s="121"/>
      <c r="AB46" s="98"/>
      <c r="AC46" s="98"/>
      <c r="AD46" s="98"/>
      <c r="AE46" s="144"/>
      <c r="AF46" s="145"/>
      <c r="AG46" s="144"/>
      <c r="AH46" s="121"/>
    </row>
    <row r="47" spans="1:34" s="90" customFormat="1" x14ac:dyDescent="0.5">
      <c r="A47" s="412" t="s">
        <v>68</v>
      </c>
      <c r="B47" s="411"/>
      <c r="C47" s="100">
        <f>SUM(C46)</f>
        <v>46</v>
      </c>
      <c r="D47" s="100">
        <f>SUM(D46)</f>
        <v>30</v>
      </c>
      <c r="E47" s="101">
        <f>D47/$N47*100</f>
        <v>68.181818181818173</v>
      </c>
      <c r="F47" s="102">
        <f>SUM(F46)</f>
        <v>13</v>
      </c>
      <c r="G47" s="101">
        <f>F47/$N47*100</f>
        <v>29.545454545454547</v>
      </c>
      <c r="H47" s="102">
        <f>SUM(H46)</f>
        <v>1</v>
      </c>
      <c r="I47" s="101">
        <f>H47/$N47*100</f>
        <v>2.2727272727272729</v>
      </c>
      <c r="J47" s="102">
        <f>SUM(J46)</f>
        <v>0</v>
      </c>
      <c r="K47" s="101">
        <f>J47/$N47*100</f>
        <v>0</v>
      </c>
      <c r="L47" s="102">
        <f>SUM(L46)</f>
        <v>0</v>
      </c>
      <c r="M47" s="101">
        <f>L47/$N47*100</f>
        <v>0</v>
      </c>
      <c r="N47" s="102">
        <f>SUM(N46)</f>
        <v>44</v>
      </c>
      <c r="O47" s="103">
        <f>N47/$C47*100</f>
        <v>95.652173913043484</v>
      </c>
      <c r="P47" s="100">
        <f>SUM(P46)</f>
        <v>44</v>
      </c>
      <c r="Q47" s="101">
        <f>P47/$T47*100</f>
        <v>100</v>
      </c>
      <c r="R47" s="102">
        <f>SUM(R46)</f>
        <v>0</v>
      </c>
      <c r="S47" s="101">
        <f>R47/$T47*100</f>
        <v>0</v>
      </c>
      <c r="T47" s="102">
        <f>SUM(T46)</f>
        <v>44</v>
      </c>
      <c r="U47" s="103">
        <f>T47/$C47*100</f>
        <v>95.652173913043484</v>
      </c>
      <c r="V47" s="143"/>
      <c r="W47" s="98"/>
      <c r="X47" s="98"/>
      <c r="Y47" s="98"/>
      <c r="Z47" s="98"/>
      <c r="AA47" s="91"/>
      <c r="AB47" s="98"/>
      <c r="AC47" s="98"/>
      <c r="AD47" s="98"/>
      <c r="AE47" s="292"/>
      <c r="AF47" s="145"/>
      <c r="AG47" s="292"/>
      <c r="AH47" s="91"/>
    </row>
    <row r="48" spans="1:34" s="90" customFormat="1" ht="12.75" customHeight="1" thickBot="1" x14ac:dyDescent="0.55000000000000004">
      <c r="A48" s="413" t="s">
        <v>30</v>
      </c>
      <c r="B48" s="414"/>
      <c r="C48" s="344">
        <f>C47+C45+C41+C6+C20+C16</f>
        <v>1193</v>
      </c>
      <c r="D48" s="124">
        <f>D47+D45+D41+D6+D20+D16</f>
        <v>105</v>
      </c>
      <c r="E48" s="125">
        <f t="shared" si="0"/>
        <v>9.9620493358633784</v>
      </c>
      <c r="F48" s="126">
        <f>F47+F45+F41+F6+F20+F16</f>
        <v>63</v>
      </c>
      <c r="G48" s="125">
        <f t="shared" si="1"/>
        <v>5.977229601518026</v>
      </c>
      <c r="H48" s="340">
        <f>H47+H45+H41+H6+H20+H16</f>
        <v>820</v>
      </c>
      <c r="I48" s="341">
        <f t="shared" si="2"/>
        <v>77.7988614800759</v>
      </c>
      <c r="J48" s="126">
        <f>J47+J45+J41+J6+J20+J16</f>
        <v>62</v>
      </c>
      <c r="K48" s="125">
        <f t="shared" si="3"/>
        <v>5.8823529411764701</v>
      </c>
      <c r="L48" s="127">
        <f>L47+L45+L41+L6+L20+L16</f>
        <v>4</v>
      </c>
      <c r="M48" s="125">
        <f t="shared" si="4"/>
        <v>0.37950664136622392</v>
      </c>
      <c r="N48" s="342">
        <f>N47+N45+N41+N6+N20+N16</f>
        <v>1054</v>
      </c>
      <c r="O48" s="343">
        <f t="shared" si="5"/>
        <v>88.348700754400667</v>
      </c>
      <c r="P48" s="344">
        <f>P47+P45+P41+P6+P20+P16</f>
        <v>848</v>
      </c>
      <c r="Q48" s="341">
        <f t="shared" si="6"/>
        <v>80.151228733459362</v>
      </c>
      <c r="R48" s="126">
        <f>R47+R45+R41+R6+R20+R16</f>
        <v>210</v>
      </c>
      <c r="S48" s="125">
        <f t="shared" si="7"/>
        <v>19.848771266540645</v>
      </c>
      <c r="T48" s="340">
        <f>T47+T45+T41+T6+T20+T16</f>
        <v>1058</v>
      </c>
      <c r="U48" s="343">
        <f t="shared" si="8"/>
        <v>88.683989941324398</v>
      </c>
      <c r="V48" s="143"/>
      <c r="W48" s="98"/>
      <c r="X48" s="98"/>
      <c r="Y48" s="98"/>
      <c r="Z48" s="98"/>
      <c r="AA48" s="91"/>
      <c r="AB48" s="98"/>
      <c r="AC48" s="98"/>
      <c r="AD48" s="98"/>
      <c r="AE48" s="292"/>
      <c r="AF48" s="145"/>
      <c r="AG48" s="292"/>
      <c r="AH48" s="91"/>
    </row>
    <row r="49" spans="1:34" ht="12.75" customHeight="1" thickTop="1" x14ac:dyDescent="0.5">
      <c r="F49" s="132"/>
      <c r="H49" s="134"/>
      <c r="L49" s="134"/>
      <c r="N49" s="134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x14ac:dyDescent="0.5">
      <c r="H50" s="134"/>
      <c r="L50" s="134"/>
      <c r="N50" s="134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pans="1:34" x14ac:dyDescent="0.5">
      <c r="H51" s="134"/>
      <c r="L51" s="134"/>
      <c r="N51" s="134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34" x14ac:dyDescent="0.5">
      <c r="H52" s="134"/>
      <c r="L52" s="134"/>
      <c r="N52" s="134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pans="1:34" x14ac:dyDescent="0.5">
      <c r="H53" s="134"/>
      <c r="L53" s="134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1:34" s="131" customFormat="1" x14ac:dyDescent="0.5">
      <c r="A54" s="128"/>
      <c r="B54" s="129"/>
      <c r="C54" s="130"/>
      <c r="D54" s="130"/>
      <c r="F54" s="135"/>
      <c r="G54" s="133"/>
      <c r="H54" s="134"/>
      <c r="J54" s="130"/>
      <c r="L54" s="134"/>
      <c r="N54" s="130"/>
      <c r="P54" s="130"/>
      <c r="R54" s="130"/>
      <c r="T54" s="130"/>
      <c r="U54" s="133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</row>
    <row r="55" spans="1:34" s="131" customFormat="1" x14ac:dyDescent="0.5">
      <c r="A55" s="128"/>
      <c r="B55" s="129"/>
      <c r="C55" s="130"/>
      <c r="D55" s="130"/>
      <c r="F55" s="135"/>
      <c r="G55" s="133"/>
      <c r="H55" s="134"/>
      <c r="J55" s="130"/>
      <c r="L55" s="134"/>
      <c r="N55" s="130"/>
      <c r="P55" s="130"/>
      <c r="R55" s="130"/>
      <c r="T55" s="130"/>
      <c r="U55" s="133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</row>
    <row r="56" spans="1:34" s="131" customFormat="1" x14ac:dyDescent="0.5">
      <c r="A56" s="128"/>
      <c r="B56" s="129"/>
      <c r="C56" s="130"/>
      <c r="D56" s="130"/>
      <c r="F56" s="135"/>
      <c r="G56" s="133"/>
      <c r="H56" s="134"/>
      <c r="J56" s="130"/>
      <c r="L56" s="134"/>
      <c r="N56" s="130"/>
      <c r="P56" s="130"/>
      <c r="R56" s="130"/>
      <c r="T56" s="130"/>
      <c r="U56" s="133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</row>
    <row r="57" spans="1:34" s="131" customFormat="1" x14ac:dyDescent="0.5">
      <c r="A57" s="128"/>
      <c r="B57" s="129"/>
      <c r="C57" s="130"/>
      <c r="D57" s="130"/>
      <c r="F57" s="135"/>
      <c r="G57" s="133"/>
      <c r="H57" s="134"/>
      <c r="J57" s="130"/>
      <c r="L57" s="134"/>
      <c r="N57" s="130"/>
      <c r="P57" s="130"/>
      <c r="R57" s="130"/>
      <c r="T57" s="130"/>
      <c r="U57" s="133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</row>
    <row r="58" spans="1:34" s="131" customFormat="1" x14ac:dyDescent="0.5">
      <c r="A58" s="128"/>
      <c r="B58" s="129"/>
      <c r="C58" s="130"/>
      <c r="D58" s="130"/>
      <c r="F58" s="135"/>
      <c r="G58" s="133"/>
      <c r="H58" s="134"/>
      <c r="J58" s="130"/>
      <c r="L58" s="134"/>
      <c r="N58" s="130"/>
      <c r="P58" s="130"/>
      <c r="R58" s="130"/>
      <c r="T58" s="130"/>
      <c r="U58" s="133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s="131" customFormat="1" x14ac:dyDescent="0.5">
      <c r="A59" s="128"/>
      <c r="B59" s="129"/>
      <c r="C59" s="130"/>
      <c r="D59" s="130"/>
      <c r="F59" s="135"/>
      <c r="G59" s="133"/>
      <c r="H59" s="134"/>
      <c r="J59" s="130"/>
      <c r="L59" s="134"/>
      <c r="N59" s="130"/>
      <c r="P59" s="130"/>
      <c r="R59" s="130"/>
      <c r="T59" s="130"/>
      <c r="U59" s="133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</row>
    <row r="60" spans="1:34" s="131" customFormat="1" x14ac:dyDescent="0.5">
      <c r="A60" s="128"/>
      <c r="B60" s="129"/>
      <c r="C60" s="130"/>
      <c r="D60" s="130"/>
      <c r="F60" s="135"/>
      <c r="G60" s="133"/>
      <c r="H60" s="130"/>
      <c r="J60" s="130"/>
      <c r="L60" s="134"/>
      <c r="N60" s="130"/>
      <c r="P60" s="130"/>
      <c r="R60" s="130"/>
      <c r="T60" s="130"/>
      <c r="U60" s="133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</row>
    <row r="61" spans="1:34" s="131" customFormat="1" x14ac:dyDescent="0.5">
      <c r="A61" s="128"/>
      <c r="B61" s="129"/>
      <c r="C61" s="130"/>
      <c r="D61" s="130"/>
      <c r="F61" s="135"/>
      <c r="G61" s="133"/>
      <c r="H61" s="130"/>
      <c r="J61" s="130"/>
      <c r="L61" s="134"/>
      <c r="N61" s="130"/>
      <c r="P61" s="130"/>
      <c r="R61" s="130"/>
      <c r="T61" s="130"/>
      <c r="U61" s="133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</row>
    <row r="62" spans="1:34" s="131" customFormat="1" x14ac:dyDescent="0.5">
      <c r="A62" s="128"/>
      <c r="B62" s="129"/>
      <c r="C62" s="130"/>
      <c r="D62" s="130"/>
      <c r="F62" s="135"/>
      <c r="G62" s="133"/>
      <c r="H62" s="130"/>
      <c r="J62" s="130"/>
      <c r="L62" s="134"/>
      <c r="N62" s="130"/>
      <c r="P62" s="130"/>
      <c r="R62" s="130"/>
      <c r="T62" s="130"/>
      <c r="U62" s="133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</row>
    <row r="63" spans="1:34" s="131" customFormat="1" x14ac:dyDescent="0.5">
      <c r="A63" s="128"/>
      <c r="B63" s="129"/>
      <c r="C63" s="130"/>
      <c r="D63" s="130"/>
      <c r="F63" s="135"/>
      <c r="G63" s="133"/>
      <c r="H63" s="130"/>
      <c r="J63" s="130"/>
      <c r="L63" s="134"/>
      <c r="N63" s="130"/>
      <c r="P63" s="130"/>
      <c r="R63" s="130"/>
      <c r="T63" s="130"/>
      <c r="U63" s="133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</row>
    <row r="64" spans="1:34" s="131" customFormat="1" x14ac:dyDescent="0.5">
      <c r="A64" s="128"/>
      <c r="B64" s="129"/>
      <c r="C64" s="130"/>
      <c r="D64" s="130"/>
      <c r="F64" s="135"/>
      <c r="G64" s="133"/>
      <c r="H64" s="130"/>
      <c r="J64" s="130"/>
      <c r="L64" s="134"/>
      <c r="N64" s="130"/>
      <c r="P64" s="130"/>
      <c r="R64" s="130"/>
      <c r="T64" s="130"/>
      <c r="U64" s="133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</row>
    <row r="65" spans="1:34" s="131" customFormat="1" x14ac:dyDescent="0.5">
      <c r="A65" s="128"/>
      <c r="B65" s="129"/>
      <c r="C65" s="130"/>
      <c r="D65" s="130"/>
      <c r="F65" s="135"/>
      <c r="G65" s="133"/>
      <c r="H65" s="130"/>
      <c r="J65" s="130"/>
      <c r="L65" s="134"/>
      <c r="N65" s="130"/>
      <c r="P65" s="130"/>
      <c r="R65" s="130"/>
      <c r="T65" s="130"/>
      <c r="U65" s="133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</row>
    <row r="66" spans="1:34" s="131" customFormat="1" x14ac:dyDescent="0.5">
      <c r="A66" s="128"/>
      <c r="B66" s="129"/>
      <c r="C66" s="130"/>
      <c r="D66" s="130"/>
      <c r="F66" s="135"/>
      <c r="G66" s="133"/>
      <c r="H66" s="130"/>
      <c r="J66" s="130"/>
      <c r="L66" s="134"/>
      <c r="N66" s="130"/>
      <c r="P66" s="130"/>
      <c r="R66" s="130"/>
      <c r="T66" s="130"/>
      <c r="U66" s="133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</row>
    <row r="67" spans="1:34" s="131" customFormat="1" x14ac:dyDescent="0.5">
      <c r="A67" s="128"/>
      <c r="B67" s="129"/>
      <c r="C67" s="130"/>
      <c r="D67" s="130"/>
      <c r="F67" s="135"/>
      <c r="G67" s="133"/>
      <c r="H67" s="130"/>
      <c r="J67" s="130"/>
      <c r="L67" s="134"/>
      <c r="N67" s="130"/>
      <c r="P67" s="130"/>
      <c r="R67" s="130"/>
      <c r="T67" s="130"/>
      <c r="U67" s="133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</row>
    <row r="68" spans="1:34" s="131" customFormat="1" x14ac:dyDescent="0.5">
      <c r="A68" s="128"/>
      <c r="B68" s="129"/>
      <c r="C68" s="130"/>
      <c r="D68" s="130"/>
      <c r="F68" s="135"/>
      <c r="G68" s="133"/>
      <c r="H68" s="130"/>
      <c r="J68" s="130"/>
      <c r="L68" s="134"/>
      <c r="N68" s="130"/>
      <c r="P68" s="130"/>
      <c r="R68" s="130"/>
      <c r="T68" s="130"/>
      <c r="U68" s="133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</row>
    <row r="69" spans="1:34" s="131" customFormat="1" x14ac:dyDescent="0.5">
      <c r="A69" s="128"/>
      <c r="B69" s="129"/>
      <c r="C69" s="130"/>
      <c r="D69" s="130"/>
      <c r="F69" s="135"/>
      <c r="G69" s="133"/>
      <c r="H69" s="130"/>
      <c r="J69" s="130"/>
      <c r="L69" s="134"/>
      <c r="N69" s="130"/>
      <c r="P69" s="130"/>
      <c r="R69" s="130"/>
      <c r="T69" s="130"/>
      <c r="U69" s="133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</row>
    <row r="70" spans="1:34" s="131" customFormat="1" x14ac:dyDescent="0.5">
      <c r="A70" s="128"/>
      <c r="B70" s="129"/>
      <c r="C70" s="130"/>
      <c r="D70" s="130"/>
      <c r="F70" s="135"/>
      <c r="G70" s="133"/>
      <c r="H70" s="130"/>
      <c r="J70" s="130"/>
      <c r="L70" s="134"/>
      <c r="N70" s="130"/>
      <c r="P70" s="130"/>
      <c r="R70" s="130"/>
      <c r="T70" s="130"/>
      <c r="U70" s="133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</row>
    <row r="71" spans="1:34" s="131" customFormat="1" x14ac:dyDescent="0.5">
      <c r="A71" s="128"/>
      <c r="B71" s="129"/>
      <c r="C71" s="130"/>
      <c r="D71" s="130"/>
      <c r="F71" s="135"/>
      <c r="G71" s="133"/>
      <c r="H71" s="130"/>
      <c r="J71" s="130"/>
      <c r="L71" s="134"/>
      <c r="N71" s="130"/>
      <c r="P71" s="130"/>
      <c r="R71" s="130"/>
      <c r="T71" s="130"/>
      <c r="U71" s="133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</row>
    <row r="72" spans="1:34" s="131" customFormat="1" x14ac:dyDescent="0.5">
      <c r="A72" s="128"/>
      <c r="B72" s="129"/>
      <c r="C72" s="130"/>
      <c r="D72" s="130"/>
      <c r="F72" s="135"/>
      <c r="G72" s="133"/>
      <c r="H72" s="130"/>
      <c r="J72" s="130"/>
      <c r="L72" s="134"/>
      <c r="N72" s="130"/>
      <c r="P72" s="130"/>
      <c r="R72" s="130"/>
      <c r="T72" s="130"/>
      <c r="U72" s="133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</row>
    <row r="73" spans="1:34" s="131" customFormat="1" x14ac:dyDescent="0.5">
      <c r="A73" s="128"/>
      <c r="B73" s="129"/>
      <c r="C73" s="130"/>
      <c r="D73" s="130"/>
      <c r="F73" s="135"/>
      <c r="G73" s="133"/>
      <c r="H73" s="130"/>
      <c r="J73" s="130"/>
      <c r="L73" s="134"/>
      <c r="N73" s="130"/>
      <c r="P73" s="130"/>
      <c r="R73" s="130"/>
      <c r="T73" s="130"/>
      <c r="U73" s="133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</row>
    <row r="74" spans="1:34" s="131" customFormat="1" x14ac:dyDescent="0.5">
      <c r="A74" s="128"/>
      <c r="B74" s="129"/>
      <c r="C74" s="130"/>
      <c r="D74" s="130"/>
      <c r="F74" s="135"/>
      <c r="G74" s="133"/>
      <c r="H74" s="130"/>
      <c r="J74" s="130"/>
      <c r="L74" s="134"/>
      <c r="N74" s="130"/>
      <c r="P74" s="130"/>
      <c r="R74" s="130"/>
      <c r="T74" s="130"/>
      <c r="U74" s="133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</row>
    <row r="75" spans="1:34" s="131" customFormat="1" x14ac:dyDescent="0.5">
      <c r="A75" s="128"/>
      <c r="B75" s="129"/>
      <c r="C75" s="130"/>
      <c r="D75" s="130"/>
      <c r="F75" s="135"/>
      <c r="G75" s="133"/>
      <c r="H75" s="130"/>
      <c r="J75" s="130"/>
      <c r="L75" s="134"/>
      <c r="N75" s="130"/>
      <c r="P75" s="130"/>
      <c r="R75" s="130"/>
      <c r="T75" s="130"/>
      <c r="U75" s="133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</row>
    <row r="76" spans="1:34" s="131" customFormat="1" x14ac:dyDescent="0.5">
      <c r="A76" s="128"/>
      <c r="B76" s="129"/>
      <c r="C76" s="130"/>
      <c r="D76" s="130"/>
      <c r="F76" s="135"/>
      <c r="G76" s="133"/>
      <c r="H76" s="130"/>
      <c r="J76" s="130"/>
      <c r="L76" s="134"/>
      <c r="N76" s="130"/>
      <c r="P76" s="130"/>
      <c r="R76" s="130"/>
      <c r="T76" s="130"/>
      <c r="U76" s="133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</row>
    <row r="77" spans="1:34" s="131" customFormat="1" x14ac:dyDescent="0.5">
      <c r="A77" s="128"/>
      <c r="B77" s="129"/>
      <c r="C77" s="130"/>
      <c r="D77" s="130"/>
      <c r="F77" s="135"/>
      <c r="G77" s="133"/>
      <c r="H77" s="130"/>
      <c r="J77" s="130"/>
      <c r="L77" s="134"/>
      <c r="N77" s="130"/>
      <c r="P77" s="130"/>
      <c r="R77" s="130"/>
      <c r="T77" s="130"/>
      <c r="U77" s="133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</row>
    <row r="78" spans="1:34" s="131" customFormat="1" x14ac:dyDescent="0.5">
      <c r="A78" s="128"/>
      <c r="B78" s="129"/>
      <c r="C78" s="130"/>
      <c r="D78" s="130"/>
      <c r="F78" s="135"/>
      <c r="G78" s="133"/>
      <c r="H78" s="130"/>
      <c r="J78" s="130"/>
      <c r="L78" s="134"/>
      <c r="N78" s="130"/>
      <c r="P78" s="130"/>
      <c r="R78" s="130"/>
      <c r="T78" s="130"/>
      <c r="U78" s="133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</row>
    <row r="79" spans="1:34" s="131" customFormat="1" x14ac:dyDescent="0.5">
      <c r="A79" s="128"/>
      <c r="B79" s="129"/>
      <c r="C79" s="130"/>
      <c r="D79" s="130"/>
      <c r="F79" s="135"/>
      <c r="G79" s="133"/>
      <c r="H79" s="130"/>
      <c r="J79" s="130"/>
      <c r="L79" s="134"/>
      <c r="N79" s="130"/>
      <c r="P79" s="130"/>
      <c r="R79" s="130"/>
      <c r="T79" s="130"/>
      <c r="U79" s="133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</row>
    <row r="80" spans="1:34" s="131" customFormat="1" x14ac:dyDescent="0.5">
      <c r="A80" s="128"/>
      <c r="B80" s="129"/>
      <c r="C80" s="130"/>
      <c r="D80" s="130"/>
      <c r="F80" s="135"/>
      <c r="G80" s="133"/>
      <c r="H80" s="130"/>
      <c r="J80" s="130"/>
      <c r="L80" s="134"/>
      <c r="N80" s="130"/>
      <c r="P80" s="130"/>
      <c r="R80" s="130"/>
      <c r="T80" s="130"/>
      <c r="U80" s="133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</row>
    <row r="81" spans="1:34" s="131" customFormat="1" x14ac:dyDescent="0.5">
      <c r="A81" s="128"/>
      <c r="B81" s="129"/>
      <c r="C81" s="130"/>
      <c r="D81" s="130"/>
      <c r="F81" s="135"/>
      <c r="G81" s="133"/>
      <c r="H81" s="130"/>
      <c r="J81" s="130"/>
      <c r="L81" s="134"/>
      <c r="N81" s="130"/>
      <c r="P81" s="130"/>
      <c r="R81" s="130"/>
      <c r="T81" s="130"/>
      <c r="U81" s="133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</row>
    <row r="82" spans="1:34" s="131" customFormat="1" x14ac:dyDescent="0.5">
      <c r="A82" s="128"/>
      <c r="B82" s="129"/>
      <c r="C82" s="130"/>
      <c r="D82" s="130"/>
      <c r="F82" s="135"/>
      <c r="G82" s="133"/>
      <c r="H82" s="130"/>
      <c r="J82" s="130"/>
      <c r="L82" s="134"/>
      <c r="N82" s="130"/>
      <c r="P82" s="130"/>
      <c r="R82" s="130"/>
      <c r="T82" s="130"/>
      <c r="U82" s="133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</row>
    <row r="83" spans="1:34" s="131" customFormat="1" x14ac:dyDescent="0.5">
      <c r="A83" s="128"/>
      <c r="B83" s="129"/>
      <c r="C83" s="130"/>
      <c r="D83" s="130"/>
      <c r="F83" s="135"/>
      <c r="G83" s="133"/>
      <c r="H83" s="130"/>
      <c r="J83" s="130"/>
      <c r="L83" s="134"/>
      <c r="N83" s="130"/>
      <c r="P83" s="130"/>
      <c r="R83" s="130"/>
      <c r="T83" s="130"/>
      <c r="U83" s="133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</row>
    <row r="84" spans="1:34" s="131" customFormat="1" x14ac:dyDescent="0.5">
      <c r="A84" s="128"/>
      <c r="B84" s="129"/>
      <c r="C84" s="130"/>
      <c r="D84" s="130"/>
      <c r="F84" s="135"/>
      <c r="G84" s="133"/>
      <c r="H84" s="130"/>
      <c r="J84" s="130"/>
      <c r="L84" s="134"/>
      <c r="N84" s="130"/>
      <c r="P84" s="130"/>
      <c r="R84" s="130"/>
      <c r="T84" s="130"/>
      <c r="U84" s="133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</row>
    <row r="85" spans="1:34" s="131" customFormat="1" x14ac:dyDescent="0.5">
      <c r="A85" s="128"/>
      <c r="B85" s="129"/>
      <c r="C85" s="130"/>
      <c r="D85" s="130"/>
      <c r="F85" s="135"/>
      <c r="G85" s="133"/>
      <c r="H85" s="130"/>
      <c r="J85" s="130"/>
      <c r="L85" s="134"/>
      <c r="N85" s="130"/>
      <c r="P85" s="130"/>
      <c r="R85" s="130"/>
      <c r="T85" s="130"/>
      <c r="U85" s="133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</row>
    <row r="86" spans="1:34" s="131" customFormat="1" x14ac:dyDescent="0.5">
      <c r="A86" s="128"/>
      <c r="B86" s="129"/>
      <c r="C86" s="130"/>
      <c r="D86" s="130"/>
      <c r="F86" s="135"/>
      <c r="G86" s="133"/>
      <c r="H86" s="130"/>
      <c r="J86" s="130"/>
      <c r="L86" s="134"/>
      <c r="N86" s="130"/>
      <c r="P86" s="130"/>
      <c r="R86" s="130"/>
      <c r="T86" s="130"/>
      <c r="U86" s="133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</row>
    <row r="87" spans="1:34" s="131" customFormat="1" x14ac:dyDescent="0.5">
      <c r="A87" s="128"/>
      <c r="B87" s="129"/>
      <c r="C87" s="130"/>
      <c r="D87" s="130"/>
      <c r="F87" s="135"/>
      <c r="G87" s="133"/>
      <c r="H87" s="130"/>
      <c r="J87" s="130"/>
      <c r="L87" s="134"/>
      <c r="N87" s="130"/>
      <c r="P87" s="130"/>
      <c r="R87" s="130"/>
      <c r="T87" s="130"/>
      <c r="U87" s="133"/>
    </row>
    <row r="88" spans="1:34" s="131" customFormat="1" x14ac:dyDescent="0.5">
      <c r="A88" s="128"/>
      <c r="B88" s="129"/>
      <c r="C88" s="130"/>
      <c r="D88" s="130"/>
      <c r="F88" s="135"/>
      <c r="G88" s="133"/>
      <c r="H88" s="130"/>
      <c r="J88" s="130"/>
      <c r="L88" s="134"/>
      <c r="N88" s="130"/>
      <c r="P88" s="130"/>
      <c r="R88" s="130"/>
      <c r="T88" s="130"/>
      <c r="U88" s="133"/>
    </row>
    <row r="89" spans="1:34" s="131" customFormat="1" x14ac:dyDescent="0.5">
      <c r="A89" s="128"/>
      <c r="B89" s="129"/>
      <c r="C89" s="130"/>
      <c r="D89" s="130"/>
      <c r="F89" s="135"/>
      <c r="G89" s="133"/>
      <c r="H89" s="130"/>
      <c r="J89" s="130"/>
      <c r="L89" s="134"/>
      <c r="N89" s="130"/>
      <c r="P89" s="130"/>
      <c r="R89" s="130"/>
      <c r="T89" s="130"/>
      <c r="U89" s="133"/>
    </row>
    <row r="90" spans="1:34" s="131" customFormat="1" x14ac:dyDescent="0.5">
      <c r="A90" s="128"/>
      <c r="B90" s="129"/>
      <c r="C90" s="130"/>
      <c r="D90" s="130"/>
      <c r="F90" s="135"/>
      <c r="G90" s="133"/>
      <c r="H90" s="130"/>
      <c r="J90" s="130"/>
      <c r="L90" s="134"/>
      <c r="N90" s="130"/>
      <c r="P90" s="130"/>
      <c r="R90" s="130"/>
      <c r="T90" s="130"/>
      <c r="U90" s="133"/>
    </row>
    <row r="91" spans="1:34" s="131" customFormat="1" x14ac:dyDescent="0.5">
      <c r="A91" s="128"/>
      <c r="B91" s="129"/>
      <c r="C91" s="130"/>
      <c r="D91" s="130"/>
      <c r="F91" s="135"/>
      <c r="G91" s="133"/>
      <c r="H91" s="130"/>
      <c r="J91" s="130"/>
      <c r="L91" s="134"/>
      <c r="N91" s="130"/>
      <c r="P91" s="130"/>
      <c r="R91" s="130"/>
      <c r="T91" s="130"/>
      <c r="U91" s="133"/>
    </row>
    <row r="92" spans="1:34" s="131" customFormat="1" x14ac:dyDescent="0.5">
      <c r="A92" s="128"/>
      <c r="B92" s="129"/>
      <c r="C92" s="130"/>
      <c r="D92" s="130"/>
      <c r="F92" s="135"/>
      <c r="G92" s="133"/>
      <c r="H92" s="130"/>
      <c r="J92" s="130"/>
      <c r="L92" s="134"/>
      <c r="N92" s="130"/>
      <c r="P92" s="130"/>
      <c r="R92" s="130"/>
      <c r="T92" s="130"/>
      <c r="U92" s="133"/>
    </row>
    <row r="93" spans="1:34" s="131" customFormat="1" x14ac:dyDescent="0.5">
      <c r="A93" s="128"/>
      <c r="B93" s="129"/>
      <c r="C93" s="130"/>
      <c r="D93" s="130"/>
      <c r="F93" s="135"/>
      <c r="G93" s="133"/>
      <c r="H93" s="130"/>
      <c r="J93" s="130"/>
      <c r="L93" s="134"/>
      <c r="N93" s="130"/>
      <c r="P93" s="130"/>
      <c r="R93" s="130"/>
      <c r="T93" s="130"/>
      <c r="U93" s="133"/>
    </row>
    <row r="94" spans="1:34" s="131" customFormat="1" x14ac:dyDescent="0.5">
      <c r="A94" s="128"/>
      <c r="B94" s="129"/>
      <c r="C94" s="130"/>
      <c r="D94" s="130"/>
      <c r="F94" s="135"/>
      <c r="G94" s="133"/>
      <c r="H94" s="130"/>
      <c r="J94" s="130"/>
      <c r="L94" s="134"/>
      <c r="N94" s="130"/>
      <c r="P94" s="130"/>
      <c r="R94" s="130"/>
      <c r="T94" s="130"/>
      <c r="U94" s="133"/>
    </row>
    <row r="95" spans="1:34" s="131" customFormat="1" x14ac:dyDescent="0.5">
      <c r="A95" s="128"/>
      <c r="B95" s="129"/>
      <c r="C95" s="130"/>
      <c r="D95" s="130"/>
      <c r="F95" s="135"/>
      <c r="G95" s="133"/>
      <c r="H95" s="130"/>
      <c r="J95" s="130"/>
      <c r="L95" s="134"/>
      <c r="N95" s="130"/>
      <c r="P95" s="130"/>
      <c r="R95" s="130"/>
      <c r="T95" s="130"/>
      <c r="U95" s="133"/>
    </row>
    <row r="96" spans="1:34" s="131" customFormat="1" x14ac:dyDescent="0.5">
      <c r="A96" s="128"/>
      <c r="B96" s="129"/>
      <c r="C96" s="130"/>
      <c r="D96" s="130"/>
      <c r="F96" s="135"/>
      <c r="G96" s="133"/>
      <c r="H96" s="130"/>
      <c r="J96" s="130"/>
      <c r="L96" s="134"/>
      <c r="N96" s="130"/>
      <c r="P96" s="130"/>
      <c r="R96" s="130"/>
      <c r="T96" s="130"/>
      <c r="U96" s="133"/>
    </row>
    <row r="97" spans="1:21" s="131" customFormat="1" x14ac:dyDescent="0.5">
      <c r="A97" s="128"/>
      <c r="B97" s="129"/>
      <c r="C97" s="130"/>
      <c r="D97" s="130"/>
      <c r="F97" s="135"/>
      <c r="G97" s="133"/>
      <c r="H97" s="130"/>
      <c r="J97" s="130"/>
      <c r="L97" s="134"/>
      <c r="N97" s="130"/>
      <c r="P97" s="130"/>
      <c r="R97" s="130"/>
      <c r="T97" s="130"/>
      <c r="U97" s="133"/>
    </row>
    <row r="98" spans="1:21" s="131" customFormat="1" x14ac:dyDescent="0.5">
      <c r="A98" s="128"/>
      <c r="B98" s="129"/>
      <c r="C98" s="130"/>
      <c r="D98" s="130"/>
      <c r="F98" s="135"/>
      <c r="G98" s="133"/>
      <c r="H98" s="130"/>
      <c r="J98" s="130"/>
      <c r="L98" s="134"/>
      <c r="N98" s="130"/>
      <c r="P98" s="130"/>
      <c r="R98" s="130"/>
      <c r="T98" s="130"/>
      <c r="U98" s="133"/>
    </row>
    <row r="99" spans="1:21" s="131" customFormat="1" x14ac:dyDescent="0.5">
      <c r="A99" s="128"/>
      <c r="B99" s="129"/>
      <c r="C99" s="130"/>
      <c r="D99" s="130"/>
      <c r="F99" s="135"/>
      <c r="G99" s="133"/>
      <c r="H99" s="130"/>
      <c r="J99" s="130"/>
      <c r="L99" s="134"/>
      <c r="N99" s="130"/>
      <c r="P99" s="130"/>
      <c r="R99" s="130"/>
      <c r="T99" s="130"/>
      <c r="U99" s="133"/>
    </row>
    <row r="100" spans="1:21" s="131" customFormat="1" x14ac:dyDescent="0.5">
      <c r="A100" s="128"/>
      <c r="B100" s="129"/>
      <c r="C100" s="130"/>
      <c r="D100" s="130"/>
      <c r="F100" s="135"/>
      <c r="G100" s="133"/>
      <c r="H100" s="130"/>
      <c r="J100" s="130"/>
      <c r="L100" s="134"/>
      <c r="N100" s="130"/>
      <c r="P100" s="130"/>
      <c r="R100" s="130"/>
      <c r="T100" s="130"/>
      <c r="U100" s="133"/>
    </row>
    <row r="101" spans="1:21" s="131" customFormat="1" x14ac:dyDescent="0.5">
      <c r="A101" s="128"/>
      <c r="B101" s="129"/>
      <c r="C101" s="130"/>
      <c r="D101" s="130"/>
      <c r="F101" s="135"/>
      <c r="G101" s="133"/>
      <c r="H101" s="130"/>
      <c r="J101" s="130"/>
      <c r="L101" s="134"/>
      <c r="N101" s="130"/>
      <c r="P101" s="130"/>
      <c r="R101" s="130"/>
      <c r="T101" s="130"/>
      <c r="U101" s="133"/>
    </row>
    <row r="102" spans="1:21" s="131" customFormat="1" x14ac:dyDescent="0.5">
      <c r="A102" s="128"/>
      <c r="B102" s="129"/>
      <c r="C102" s="130"/>
      <c r="D102" s="130"/>
      <c r="F102" s="135"/>
      <c r="G102" s="133"/>
      <c r="H102" s="130"/>
      <c r="J102" s="130"/>
      <c r="L102" s="134"/>
      <c r="N102" s="130"/>
      <c r="P102" s="130"/>
      <c r="R102" s="130"/>
      <c r="T102" s="130"/>
      <c r="U102" s="133"/>
    </row>
    <row r="103" spans="1:21" s="131" customFormat="1" x14ac:dyDescent="0.5">
      <c r="A103" s="128"/>
      <c r="B103" s="129"/>
      <c r="C103" s="130"/>
      <c r="D103" s="130"/>
      <c r="F103" s="135"/>
      <c r="G103" s="133"/>
      <c r="H103" s="130"/>
      <c r="J103" s="130"/>
      <c r="L103" s="134"/>
      <c r="N103" s="130"/>
      <c r="P103" s="130"/>
      <c r="R103" s="130"/>
      <c r="T103" s="130"/>
      <c r="U103" s="133"/>
    </row>
    <row r="104" spans="1:21" s="131" customFormat="1" x14ac:dyDescent="0.5">
      <c r="A104" s="128"/>
      <c r="B104" s="129"/>
      <c r="C104" s="130"/>
      <c r="D104" s="130"/>
      <c r="F104" s="135"/>
      <c r="G104" s="133"/>
      <c r="H104" s="130"/>
      <c r="J104" s="130"/>
      <c r="L104" s="134"/>
      <c r="N104" s="130"/>
      <c r="P104" s="130"/>
      <c r="R104" s="130"/>
      <c r="T104" s="130"/>
      <c r="U104" s="133"/>
    </row>
    <row r="105" spans="1:21" s="131" customFormat="1" x14ac:dyDescent="0.5">
      <c r="A105" s="128"/>
      <c r="B105" s="129"/>
      <c r="C105" s="130"/>
      <c r="D105" s="130"/>
      <c r="F105" s="135"/>
      <c r="G105" s="133"/>
      <c r="H105" s="130"/>
      <c r="J105" s="130"/>
      <c r="L105" s="134"/>
      <c r="N105" s="130"/>
      <c r="P105" s="130"/>
      <c r="R105" s="130"/>
      <c r="T105" s="130"/>
      <c r="U105" s="133"/>
    </row>
    <row r="106" spans="1:21" s="131" customFormat="1" x14ac:dyDescent="0.5">
      <c r="A106" s="128"/>
      <c r="B106" s="129"/>
      <c r="C106" s="130"/>
      <c r="D106" s="130"/>
      <c r="F106" s="135"/>
      <c r="G106" s="133"/>
      <c r="H106" s="130"/>
      <c r="J106" s="130"/>
      <c r="L106" s="134"/>
      <c r="N106" s="130"/>
      <c r="P106" s="130"/>
      <c r="R106" s="130"/>
      <c r="T106" s="130"/>
      <c r="U106" s="133"/>
    </row>
    <row r="107" spans="1:21" s="131" customFormat="1" x14ac:dyDescent="0.5">
      <c r="A107" s="128"/>
      <c r="B107" s="129"/>
      <c r="C107" s="130"/>
      <c r="D107" s="130"/>
      <c r="F107" s="135"/>
      <c r="G107" s="133"/>
      <c r="H107" s="130"/>
      <c r="J107" s="130"/>
      <c r="L107" s="134"/>
      <c r="N107" s="130"/>
      <c r="P107" s="130"/>
      <c r="R107" s="130"/>
      <c r="T107" s="130"/>
      <c r="U107" s="133"/>
    </row>
    <row r="108" spans="1:21" s="131" customFormat="1" x14ac:dyDescent="0.5">
      <c r="A108" s="128"/>
      <c r="B108" s="129"/>
      <c r="C108" s="130"/>
      <c r="D108" s="130"/>
      <c r="F108" s="135"/>
      <c r="G108" s="133"/>
      <c r="H108" s="130"/>
      <c r="J108" s="130"/>
      <c r="L108" s="134"/>
      <c r="N108" s="130"/>
      <c r="P108" s="130"/>
      <c r="R108" s="130"/>
      <c r="T108" s="130"/>
      <c r="U108" s="133"/>
    </row>
    <row r="109" spans="1:21" s="131" customFormat="1" x14ac:dyDescent="0.5">
      <c r="A109" s="128"/>
      <c r="B109" s="129"/>
      <c r="C109" s="130"/>
      <c r="D109" s="130"/>
      <c r="F109" s="135"/>
      <c r="G109" s="133"/>
      <c r="H109" s="130"/>
      <c r="J109" s="130"/>
      <c r="L109" s="134"/>
      <c r="N109" s="130"/>
      <c r="P109" s="130"/>
      <c r="R109" s="130"/>
      <c r="T109" s="130"/>
      <c r="U109" s="133"/>
    </row>
    <row r="110" spans="1:21" s="131" customFormat="1" x14ac:dyDescent="0.5">
      <c r="A110" s="128"/>
      <c r="B110" s="129"/>
      <c r="C110" s="130"/>
      <c r="D110" s="130"/>
      <c r="F110" s="135"/>
      <c r="G110" s="133"/>
      <c r="H110" s="130"/>
      <c r="J110" s="130"/>
      <c r="L110" s="134"/>
      <c r="N110" s="130"/>
      <c r="P110" s="130"/>
      <c r="R110" s="130"/>
      <c r="T110" s="130"/>
      <c r="U110" s="133"/>
    </row>
    <row r="111" spans="1:21" s="131" customFormat="1" x14ac:dyDescent="0.5">
      <c r="A111" s="128"/>
      <c r="B111" s="129"/>
      <c r="C111" s="130"/>
      <c r="D111" s="130"/>
      <c r="F111" s="135"/>
      <c r="G111" s="133"/>
      <c r="H111" s="130"/>
      <c r="J111" s="130"/>
      <c r="L111" s="134"/>
      <c r="N111" s="130"/>
      <c r="P111" s="130"/>
      <c r="R111" s="130"/>
      <c r="T111" s="130"/>
      <c r="U111" s="133"/>
    </row>
    <row r="112" spans="1:21" s="131" customFormat="1" x14ac:dyDescent="0.5">
      <c r="A112" s="128"/>
      <c r="B112" s="129"/>
      <c r="C112" s="130"/>
      <c r="D112" s="130"/>
      <c r="F112" s="135"/>
      <c r="G112" s="133"/>
      <c r="H112" s="130"/>
      <c r="J112" s="130"/>
      <c r="L112" s="134"/>
      <c r="N112" s="130"/>
      <c r="P112" s="130"/>
      <c r="R112" s="130"/>
      <c r="T112" s="130"/>
      <c r="U112" s="133"/>
    </row>
    <row r="113" spans="1:21" s="131" customFormat="1" x14ac:dyDescent="0.5">
      <c r="A113" s="128"/>
      <c r="B113" s="129"/>
      <c r="C113" s="130"/>
      <c r="D113" s="130"/>
      <c r="F113" s="135"/>
      <c r="G113" s="133"/>
      <c r="H113" s="130"/>
      <c r="J113" s="130"/>
      <c r="L113" s="134"/>
      <c r="N113" s="130"/>
      <c r="P113" s="130"/>
      <c r="R113" s="130"/>
      <c r="T113" s="130"/>
      <c r="U113" s="133"/>
    </row>
    <row r="114" spans="1:21" s="131" customFormat="1" x14ac:dyDescent="0.5">
      <c r="A114" s="128"/>
      <c r="B114" s="129"/>
      <c r="C114" s="130"/>
      <c r="D114" s="130"/>
      <c r="F114" s="135"/>
      <c r="G114" s="133"/>
      <c r="H114" s="130"/>
      <c r="J114" s="130"/>
      <c r="L114" s="134"/>
      <c r="N114" s="130"/>
      <c r="P114" s="130"/>
      <c r="R114" s="130"/>
      <c r="T114" s="130"/>
      <c r="U114" s="133"/>
    </row>
    <row r="115" spans="1:21" s="131" customFormat="1" x14ac:dyDescent="0.5">
      <c r="A115" s="128"/>
      <c r="B115" s="129"/>
      <c r="C115" s="130"/>
      <c r="D115" s="130"/>
      <c r="F115" s="135"/>
      <c r="G115" s="133"/>
      <c r="H115" s="130"/>
      <c r="J115" s="130"/>
      <c r="L115" s="134"/>
      <c r="N115" s="130"/>
      <c r="P115" s="130"/>
      <c r="R115" s="130"/>
      <c r="T115" s="130"/>
      <c r="U115" s="133"/>
    </row>
    <row r="116" spans="1:21" s="131" customFormat="1" x14ac:dyDescent="0.5">
      <c r="A116" s="128"/>
      <c r="B116" s="129"/>
      <c r="C116" s="130"/>
      <c r="D116" s="130"/>
      <c r="F116" s="135"/>
      <c r="G116" s="133"/>
      <c r="H116" s="130"/>
      <c r="J116" s="130"/>
      <c r="L116" s="134"/>
      <c r="N116" s="130"/>
      <c r="P116" s="130"/>
      <c r="R116" s="130"/>
      <c r="T116" s="130"/>
      <c r="U116" s="133"/>
    </row>
    <row r="117" spans="1:21" s="131" customFormat="1" x14ac:dyDescent="0.5">
      <c r="A117" s="128"/>
      <c r="B117" s="129"/>
      <c r="C117" s="130"/>
      <c r="D117" s="130"/>
      <c r="F117" s="135"/>
      <c r="G117" s="133"/>
      <c r="H117" s="130"/>
      <c r="J117" s="130"/>
      <c r="L117" s="134"/>
      <c r="N117" s="130"/>
      <c r="P117" s="130"/>
      <c r="R117" s="130"/>
      <c r="T117" s="130"/>
      <c r="U117" s="133"/>
    </row>
    <row r="118" spans="1:21" s="131" customFormat="1" x14ac:dyDescent="0.5">
      <c r="A118" s="128"/>
      <c r="B118" s="129"/>
      <c r="C118" s="130"/>
      <c r="D118" s="130"/>
      <c r="F118" s="135"/>
      <c r="G118" s="133"/>
      <c r="H118" s="130"/>
      <c r="J118" s="130"/>
      <c r="L118" s="134"/>
      <c r="N118" s="130"/>
      <c r="P118" s="130"/>
      <c r="R118" s="130"/>
      <c r="T118" s="130"/>
      <c r="U118" s="133"/>
    </row>
    <row r="119" spans="1:21" s="131" customFormat="1" x14ac:dyDescent="0.5">
      <c r="A119" s="128"/>
      <c r="B119" s="129"/>
      <c r="C119" s="130"/>
      <c r="D119" s="130"/>
      <c r="F119" s="135"/>
      <c r="G119" s="133"/>
      <c r="H119" s="130"/>
      <c r="J119" s="130"/>
      <c r="L119" s="134"/>
      <c r="N119" s="130"/>
      <c r="P119" s="130"/>
      <c r="R119" s="130"/>
      <c r="T119" s="130"/>
      <c r="U119" s="133"/>
    </row>
    <row r="120" spans="1:21" s="131" customFormat="1" x14ac:dyDescent="0.5">
      <c r="A120" s="128"/>
      <c r="B120" s="129"/>
      <c r="C120" s="130"/>
      <c r="D120" s="130"/>
      <c r="F120" s="135"/>
      <c r="G120" s="133"/>
      <c r="H120" s="130"/>
      <c r="J120" s="130"/>
      <c r="L120" s="134"/>
      <c r="N120" s="130"/>
      <c r="P120" s="130"/>
      <c r="R120" s="130"/>
      <c r="T120" s="130"/>
      <c r="U120" s="133"/>
    </row>
    <row r="121" spans="1:21" s="131" customFormat="1" x14ac:dyDescent="0.5">
      <c r="A121" s="128"/>
      <c r="B121" s="129"/>
      <c r="C121" s="130"/>
      <c r="D121" s="130"/>
      <c r="F121" s="135"/>
      <c r="G121" s="133"/>
      <c r="H121" s="130"/>
      <c r="J121" s="130"/>
      <c r="L121" s="134"/>
      <c r="N121" s="130"/>
      <c r="P121" s="130"/>
      <c r="R121" s="130"/>
      <c r="T121" s="130"/>
      <c r="U121" s="133"/>
    </row>
    <row r="122" spans="1:21" s="131" customFormat="1" x14ac:dyDescent="0.5">
      <c r="A122" s="128"/>
      <c r="B122" s="129"/>
      <c r="C122" s="130"/>
      <c r="D122" s="130"/>
      <c r="F122" s="135"/>
      <c r="G122" s="133"/>
      <c r="H122" s="130"/>
      <c r="J122" s="130"/>
      <c r="L122" s="134"/>
      <c r="N122" s="130"/>
      <c r="P122" s="130"/>
      <c r="R122" s="130"/>
      <c r="T122" s="130"/>
      <c r="U122" s="133"/>
    </row>
    <row r="123" spans="1:21" s="131" customFormat="1" x14ac:dyDescent="0.5">
      <c r="A123" s="128"/>
      <c r="B123" s="129"/>
      <c r="C123" s="130"/>
      <c r="D123" s="130"/>
      <c r="F123" s="135"/>
      <c r="G123" s="133"/>
      <c r="H123" s="130"/>
      <c r="J123" s="130"/>
      <c r="L123" s="134"/>
      <c r="N123" s="130"/>
      <c r="P123" s="130"/>
      <c r="R123" s="130"/>
      <c r="T123" s="130"/>
      <c r="U123" s="133"/>
    </row>
    <row r="124" spans="1:21" s="131" customFormat="1" x14ac:dyDescent="0.5">
      <c r="A124" s="128"/>
      <c r="B124" s="129"/>
      <c r="C124" s="130"/>
      <c r="D124" s="130"/>
      <c r="F124" s="135"/>
      <c r="G124" s="133"/>
      <c r="H124" s="130"/>
      <c r="J124" s="130"/>
      <c r="L124" s="134"/>
      <c r="N124" s="130"/>
      <c r="P124" s="130"/>
      <c r="R124" s="130"/>
      <c r="T124" s="130"/>
      <c r="U124" s="133"/>
    </row>
    <row r="125" spans="1:21" s="131" customFormat="1" x14ac:dyDescent="0.5">
      <c r="A125" s="128"/>
      <c r="B125" s="129"/>
      <c r="C125" s="130"/>
      <c r="D125" s="130"/>
      <c r="F125" s="135"/>
      <c r="G125" s="133"/>
      <c r="H125" s="130"/>
      <c r="J125" s="130"/>
      <c r="L125" s="134"/>
      <c r="N125" s="130"/>
      <c r="P125" s="130"/>
      <c r="R125" s="130"/>
      <c r="T125" s="130"/>
      <c r="U125" s="133"/>
    </row>
    <row r="126" spans="1:21" s="131" customFormat="1" x14ac:dyDescent="0.5">
      <c r="A126" s="128"/>
      <c r="B126" s="129"/>
      <c r="C126" s="130"/>
      <c r="D126" s="130"/>
      <c r="F126" s="135"/>
      <c r="G126" s="133"/>
      <c r="H126" s="130"/>
      <c r="J126" s="130"/>
      <c r="L126" s="134"/>
      <c r="N126" s="130"/>
      <c r="P126" s="130"/>
      <c r="R126" s="130"/>
      <c r="T126" s="130"/>
      <c r="U126" s="133"/>
    </row>
    <row r="127" spans="1:21" s="131" customFormat="1" x14ac:dyDescent="0.5">
      <c r="A127" s="128"/>
      <c r="B127" s="129"/>
      <c r="C127" s="130"/>
      <c r="D127" s="130"/>
      <c r="F127" s="135"/>
      <c r="G127" s="133"/>
      <c r="H127" s="130"/>
      <c r="J127" s="130"/>
      <c r="L127" s="134"/>
      <c r="N127" s="130"/>
      <c r="P127" s="130"/>
      <c r="R127" s="130"/>
      <c r="T127" s="130"/>
      <c r="U127" s="133"/>
    </row>
    <row r="128" spans="1:21" s="131" customFormat="1" x14ac:dyDescent="0.5">
      <c r="A128" s="128"/>
      <c r="B128" s="129"/>
      <c r="C128" s="130"/>
      <c r="D128" s="130"/>
      <c r="F128" s="135"/>
      <c r="G128" s="133"/>
      <c r="H128" s="130"/>
      <c r="J128" s="130"/>
      <c r="L128" s="134"/>
      <c r="N128" s="130"/>
      <c r="P128" s="130"/>
      <c r="R128" s="130"/>
      <c r="T128" s="130"/>
      <c r="U128" s="133"/>
    </row>
    <row r="129" spans="1:21" s="131" customFormat="1" x14ac:dyDescent="0.5">
      <c r="A129" s="128"/>
      <c r="B129" s="129"/>
      <c r="C129" s="130"/>
      <c r="D129" s="130"/>
      <c r="F129" s="135"/>
      <c r="G129" s="133"/>
      <c r="H129" s="130"/>
      <c r="J129" s="130"/>
      <c r="L129" s="134"/>
      <c r="N129" s="130"/>
      <c r="P129" s="130"/>
      <c r="R129" s="130"/>
      <c r="T129" s="130"/>
      <c r="U129" s="133"/>
    </row>
    <row r="130" spans="1:21" s="131" customFormat="1" x14ac:dyDescent="0.5">
      <c r="A130" s="128"/>
      <c r="B130" s="129"/>
      <c r="C130" s="130"/>
      <c r="D130" s="130"/>
      <c r="F130" s="135"/>
      <c r="G130" s="133"/>
      <c r="H130" s="130"/>
      <c r="J130" s="130"/>
      <c r="L130" s="134"/>
      <c r="N130" s="130"/>
      <c r="P130" s="130"/>
      <c r="R130" s="130"/>
      <c r="T130" s="130"/>
      <c r="U130" s="133"/>
    </row>
    <row r="131" spans="1:21" s="131" customFormat="1" x14ac:dyDescent="0.5">
      <c r="A131" s="128"/>
      <c r="B131" s="129"/>
      <c r="C131" s="130"/>
      <c r="D131" s="130"/>
      <c r="F131" s="135"/>
      <c r="G131" s="133"/>
      <c r="H131" s="130"/>
      <c r="J131" s="130"/>
      <c r="L131" s="134"/>
      <c r="N131" s="130"/>
      <c r="P131" s="130"/>
      <c r="R131" s="130"/>
      <c r="T131" s="130"/>
      <c r="U131" s="133"/>
    </row>
    <row r="132" spans="1:21" s="131" customFormat="1" x14ac:dyDescent="0.5">
      <c r="A132" s="128"/>
      <c r="B132" s="129"/>
      <c r="C132" s="130"/>
      <c r="D132" s="130"/>
      <c r="F132" s="135"/>
      <c r="G132" s="133"/>
      <c r="H132" s="130"/>
      <c r="J132" s="130"/>
      <c r="L132" s="134"/>
      <c r="N132" s="130"/>
      <c r="P132" s="130"/>
      <c r="R132" s="130"/>
      <c r="T132" s="130"/>
      <c r="U132" s="133"/>
    </row>
    <row r="133" spans="1:21" s="131" customFormat="1" x14ac:dyDescent="0.5">
      <c r="A133" s="128"/>
      <c r="B133" s="129"/>
      <c r="C133" s="130"/>
      <c r="D133" s="130"/>
      <c r="F133" s="135"/>
      <c r="G133" s="133"/>
      <c r="H133" s="130"/>
      <c r="J133" s="130"/>
      <c r="L133" s="134"/>
      <c r="N133" s="130"/>
      <c r="P133" s="130"/>
      <c r="R133" s="130"/>
      <c r="T133" s="130"/>
      <c r="U133" s="133"/>
    </row>
    <row r="134" spans="1:21" s="131" customFormat="1" x14ac:dyDescent="0.5">
      <c r="A134" s="128"/>
      <c r="B134" s="129"/>
      <c r="C134" s="130"/>
      <c r="D134" s="130"/>
      <c r="F134" s="135"/>
      <c r="G134" s="133"/>
      <c r="H134" s="130"/>
      <c r="J134" s="130"/>
      <c r="L134" s="134"/>
      <c r="N134" s="130"/>
      <c r="P134" s="130"/>
      <c r="R134" s="130"/>
      <c r="T134" s="130"/>
      <c r="U134" s="133"/>
    </row>
    <row r="135" spans="1:21" s="131" customFormat="1" x14ac:dyDescent="0.5">
      <c r="A135" s="128"/>
      <c r="B135" s="129"/>
      <c r="C135" s="130"/>
      <c r="D135" s="130"/>
      <c r="F135" s="135"/>
      <c r="G135" s="133"/>
      <c r="H135" s="130"/>
      <c r="J135" s="130"/>
      <c r="L135" s="134"/>
      <c r="N135" s="130"/>
      <c r="P135" s="130"/>
      <c r="R135" s="130"/>
      <c r="T135" s="130"/>
      <c r="U135" s="133"/>
    </row>
    <row r="136" spans="1:21" s="131" customFormat="1" x14ac:dyDescent="0.5">
      <c r="A136" s="128"/>
      <c r="B136" s="129"/>
      <c r="C136" s="130"/>
      <c r="D136" s="130"/>
      <c r="F136" s="135"/>
      <c r="G136" s="133"/>
      <c r="H136" s="130"/>
      <c r="J136" s="130"/>
      <c r="L136" s="134"/>
      <c r="N136" s="130"/>
      <c r="P136" s="130"/>
      <c r="R136" s="130"/>
      <c r="T136" s="130"/>
      <c r="U136" s="133"/>
    </row>
    <row r="137" spans="1:21" s="131" customFormat="1" x14ac:dyDescent="0.5">
      <c r="A137" s="128"/>
      <c r="B137" s="129"/>
      <c r="C137" s="130"/>
      <c r="D137" s="130"/>
      <c r="F137" s="135"/>
      <c r="G137" s="133"/>
      <c r="H137" s="130"/>
      <c r="J137" s="130"/>
      <c r="L137" s="134"/>
      <c r="N137" s="130"/>
      <c r="P137" s="130"/>
      <c r="R137" s="130"/>
      <c r="T137" s="130"/>
      <c r="U137" s="133"/>
    </row>
    <row r="138" spans="1:21" s="131" customFormat="1" x14ac:dyDescent="0.5">
      <c r="A138" s="128"/>
      <c r="B138" s="129"/>
      <c r="C138" s="130"/>
      <c r="D138" s="130"/>
      <c r="F138" s="135"/>
      <c r="G138" s="133"/>
      <c r="H138" s="130"/>
      <c r="J138" s="130"/>
      <c r="L138" s="134"/>
      <c r="N138" s="130"/>
      <c r="P138" s="130"/>
      <c r="R138" s="130"/>
      <c r="T138" s="130"/>
      <c r="U138" s="133"/>
    </row>
    <row r="139" spans="1:21" s="131" customFormat="1" x14ac:dyDescent="0.5">
      <c r="A139" s="128"/>
      <c r="B139" s="129"/>
      <c r="C139" s="130"/>
      <c r="D139" s="130"/>
      <c r="F139" s="135"/>
      <c r="G139" s="133"/>
      <c r="H139" s="130"/>
      <c r="J139" s="130"/>
      <c r="L139" s="134"/>
      <c r="N139" s="130"/>
      <c r="P139" s="130"/>
      <c r="R139" s="130"/>
      <c r="T139" s="130"/>
      <c r="U139" s="133"/>
    </row>
    <row r="140" spans="1:21" s="131" customFormat="1" x14ac:dyDescent="0.5">
      <c r="A140" s="128"/>
      <c r="B140" s="129"/>
      <c r="C140" s="130"/>
      <c r="D140" s="130"/>
      <c r="F140" s="135"/>
      <c r="G140" s="133"/>
      <c r="H140" s="130"/>
      <c r="J140" s="130"/>
      <c r="L140" s="134"/>
      <c r="N140" s="130"/>
      <c r="P140" s="130"/>
      <c r="R140" s="130"/>
      <c r="T140" s="130"/>
      <c r="U140" s="133"/>
    </row>
    <row r="141" spans="1:21" s="131" customFormat="1" x14ac:dyDescent="0.5">
      <c r="A141" s="128"/>
      <c r="B141" s="129"/>
      <c r="C141" s="130"/>
      <c r="D141" s="130"/>
      <c r="F141" s="135"/>
      <c r="G141" s="133"/>
      <c r="H141" s="130"/>
      <c r="J141" s="130"/>
      <c r="L141" s="134"/>
      <c r="N141" s="130"/>
      <c r="P141" s="130"/>
      <c r="R141" s="130"/>
      <c r="T141" s="130"/>
      <c r="U141" s="133"/>
    </row>
    <row r="142" spans="1:21" s="131" customFormat="1" x14ac:dyDescent="0.5">
      <c r="A142" s="128"/>
      <c r="B142" s="129"/>
      <c r="C142" s="130"/>
      <c r="D142" s="130"/>
      <c r="F142" s="135"/>
      <c r="G142" s="133"/>
      <c r="H142" s="130"/>
      <c r="J142" s="130"/>
      <c r="L142" s="134"/>
      <c r="N142" s="130"/>
      <c r="P142" s="130"/>
      <c r="R142" s="130"/>
      <c r="T142" s="130"/>
      <c r="U142" s="133"/>
    </row>
    <row r="143" spans="1:21" s="131" customFormat="1" x14ac:dyDescent="0.5">
      <c r="A143" s="128"/>
      <c r="B143" s="129"/>
      <c r="C143" s="130"/>
      <c r="D143" s="130"/>
      <c r="F143" s="135"/>
      <c r="G143" s="133"/>
      <c r="H143" s="130"/>
      <c r="J143" s="130"/>
      <c r="L143" s="134"/>
      <c r="N143" s="130"/>
      <c r="P143" s="130"/>
      <c r="R143" s="130"/>
      <c r="T143" s="130"/>
      <c r="U143" s="133"/>
    </row>
    <row r="144" spans="1:21" s="131" customFormat="1" x14ac:dyDescent="0.5">
      <c r="A144" s="128"/>
      <c r="B144" s="129"/>
      <c r="C144" s="130"/>
      <c r="D144" s="130"/>
      <c r="F144" s="135"/>
      <c r="G144" s="133"/>
      <c r="H144" s="130"/>
      <c r="J144" s="130"/>
      <c r="L144" s="134"/>
      <c r="N144" s="130"/>
      <c r="P144" s="130"/>
      <c r="R144" s="130"/>
      <c r="T144" s="130"/>
      <c r="U144" s="133"/>
    </row>
    <row r="145" spans="1:21" s="131" customFormat="1" x14ac:dyDescent="0.5">
      <c r="A145" s="128"/>
      <c r="B145" s="129"/>
      <c r="C145" s="130"/>
      <c r="D145" s="130"/>
      <c r="F145" s="135"/>
      <c r="G145" s="133"/>
      <c r="H145" s="130"/>
      <c r="J145" s="130"/>
      <c r="L145" s="134"/>
      <c r="N145" s="130"/>
      <c r="P145" s="130"/>
      <c r="R145" s="130"/>
      <c r="T145" s="130"/>
      <c r="U145" s="133"/>
    </row>
    <row r="146" spans="1:21" s="131" customFormat="1" x14ac:dyDescent="0.5">
      <c r="A146" s="128"/>
      <c r="B146" s="129"/>
      <c r="C146" s="130"/>
      <c r="D146" s="130"/>
      <c r="F146" s="135"/>
      <c r="G146" s="133"/>
      <c r="H146" s="130"/>
      <c r="J146" s="130"/>
      <c r="L146" s="134"/>
      <c r="N146" s="130"/>
      <c r="P146" s="130"/>
      <c r="R146" s="130"/>
      <c r="T146" s="130"/>
      <c r="U146" s="133"/>
    </row>
    <row r="147" spans="1:21" s="131" customFormat="1" x14ac:dyDescent="0.5">
      <c r="A147" s="128"/>
      <c r="B147" s="129"/>
      <c r="C147" s="130"/>
      <c r="D147" s="130"/>
      <c r="F147" s="135"/>
      <c r="G147" s="133"/>
      <c r="H147" s="130"/>
      <c r="J147" s="130"/>
      <c r="L147" s="134"/>
      <c r="N147" s="130"/>
      <c r="P147" s="130"/>
      <c r="R147" s="130"/>
      <c r="T147" s="130"/>
      <c r="U147" s="133"/>
    </row>
    <row r="148" spans="1:21" s="131" customFormat="1" x14ac:dyDescent="0.5">
      <c r="A148" s="128"/>
      <c r="B148" s="129"/>
      <c r="C148" s="130"/>
      <c r="D148" s="130"/>
      <c r="F148" s="135"/>
      <c r="G148" s="133"/>
      <c r="H148" s="130"/>
      <c r="J148" s="130"/>
      <c r="L148" s="134"/>
      <c r="N148" s="130"/>
      <c r="P148" s="130"/>
      <c r="R148" s="130"/>
      <c r="T148" s="130"/>
      <c r="U148" s="133"/>
    </row>
    <row r="149" spans="1:21" s="131" customFormat="1" x14ac:dyDescent="0.5">
      <c r="A149" s="128"/>
      <c r="B149" s="129"/>
      <c r="C149" s="130"/>
      <c r="D149" s="130"/>
      <c r="F149" s="135"/>
      <c r="G149" s="133"/>
      <c r="H149" s="130"/>
      <c r="J149" s="130"/>
      <c r="L149" s="134"/>
      <c r="N149" s="130"/>
      <c r="P149" s="130"/>
      <c r="R149" s="130"/>
      <c r="T149" s="130"/>
      <c r="U149" s="133"/>
    </row>
  </sheetData>
  <mergeCells count="20">
    <mergeCell ref="T3:U3"/>
    <mergeCell ref="A6:B6"/>
    <mergeCell ref="A16:B16"/>
    <mergeCell ref="A20:B20"/>
    <mergeCell ref="A2:B4"/>
    <mergeCell ref="C2:C4"/>
    <mergeCell ref="D2:O2"/>
    <mergeCell ref="P2:U2"/>
    <mergeCell ref="D3:E3"/>
    <mergeCell ref="F3:G3"/>
    <mergeCell ref="R3:S3"/>
    <mergeCell ref="A41:B41"/>
    <mergeCell ref="A45:B45"/>
    <mergeCell ref="A47:B47"/>
    <mergeCell ref="A48:B48"/>
    <mergeCell ref="P3:Q3"/>
    <mergeCell ref="H3:I3"/>
    <mergeCell ref="J3:K3"/>
    <mergeCell ref="L3:M3"/>
    <mergeCell ref="N3:O3"/>
  </mergeCells>
  <pageMargins left="0.59055118110236227" right="0.39370078740157483" top="0.62992125984251968" bottom="0.51181102362204722" header="0" footer="0"/>
  <pageSetup paperSize="9" orientation="landscape" r:id="rId1"/>
  <headerFooter alignWithMargins="0">
    <oddHeader>&amp;R&amp;"TH SarabunPSK,Bold"&amp;12สผ. (C2-1-2-ปริญญาตรี)</oddHeader>
    <oddFooter>&amp;L&amp;"TH SarabunPSK,Regular"&amp;9&amp;Z&amp;F</oddFooter>
  </headerFooter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50"/>
  <sheetViews>
    <sheetView view="pageBreakPreview" zoomScale="175" zoomScaleNormal="130" zoomScaleSheetLayoutView="175" zoomScalePageLayoutView="115" workbookViewId="0">
      <pane ySplit="5" topLeftCell="A6" activePane="bottomLeft" state="frozen"/>
      <selection activeCell="S49" sqref="S49"/>
      <selection pane="bottomLeft" activeCell="D23" sqref="D23"/>
    </sheetView>
  </sheetViews>
  <sheetFormatPr defaultRowHeight="17.25" x14ac:dyDescent="0.5"/>
  <cols>
    <col min="1" max="1" width="2.85546875" style="128" customWidth="1"/>
    <col min="2" max="2" width="23.85546875" style="129" customWidth="1"/>
    <col min="3" max="3" width="7.5703125" style="130" customWidth="1"/>
    <col min="4" max="4" width="6.7109375" style="130" customWidth="1"/>
    <col min="5" max="5" width="6.7109375" style="131" customWidth="1"/>
    <col min="6" max="6" width="5.140625" style="135" customWidth="1"/>
    <col min="7" max="7" width="5.140625" style="133" customWidth="1"/>
    <col min="8" max="8" width="6" style="130" customWidth="1"/>
    <col min="9" max="9" width="5.7109375" style="131" customWidth="1"/>
    <col min="10" max="10" width="6" style="130" customWidth="1"/>
    <col min="11" max="11" width="5.7109375" style="131" customWidth="1"/>
    <col min="12" max="12" width="6.140625" style="130" customWidth="1"/>
    <col min="13" max="13" width="6.140625" style="131" customWidth="1"/>
    <col min="14" max="14" width="5.5703125" style="130" customWidth="1"/>
    <col min="15" max="15" width="5.7109375" style="131" bestFit="1" customWidth="1"/>
    <col min="16" max="16" width="5.5703125" style="130" customWidth="1"/>
    <col min="17" max="17" width="5.7109375" style="131" bestFit="1" customWidth="1"/>
    <col min="18" max="18" width="3.140625" style="99" bestFit="1" customWidth="1"/>
    <col min="19" max="19" width="2.42578125" style="99" bestFit="1" customWidth="1"/>
    <col min="20" max="20" width="1.7109375" style="99" bestFit="1" customWidth="1"/>
    <col min="21" max="16384" width="9.140625" style="99"/>
  </cols>
  <sheetData>
    <row r="1" spans="1:20" s="89" customFormat="1" ht="16.5" customHeight="1" x14ac:dyDescent="0.5">
      <c r="A1" s="83" t="s">
        <v>108</v>
      </c>
      <c r="B1" s="84"/>
      <c r="C1" s="85"/>
      <c r="D1" s="85"/>
      <c r="E1" s="86"/>
      <c r="F1" s="87"/>
      <c r="G1" s="88"/>
      <c r="H1" s="85"/>
      <c r="I1" s="86"/>
      <c r="J1" s="85"/>
      <c r="K1" s="86"/>
      <c r="L1" s="85"/>
      <c r="M1" s="86"/>
      <c r="N1" s="85"/>
      <c r="O1" s="86"/>
      <c r="P1" s="85"/>
      <c r="Q1" s="194"/>
    </row>
    <row r="2" spans="1:20" s="89" customFormat="1" ht="11.25" customHeight="1" thickBot="1" x14ac:dyDescent="0.55000000000000004">
      <c r="A2" s="83"/>
      <c r="B2" s="84"/>
      <c r="C2" s="85"/>
      <c r="D2" s="85"/>
      <c r="E2" s="86"/>
      <c r="F2" s="87"/>
      <c r="G2" s="88"/>
      <c r="H2" s="85"/>
      <c r="I2" s="86"/>
      <c r="J2" s="85"/>
      <c r="K2" s="86"/>
      <c r="L2" s="85"/>
      <c r="M2" s="86"/>
      <c r="N2" s="85"/>
      <c r="O2" s="86"/>
      <c r="P2" s="85"/>
      <c r="Q2" s="86"/>
    </row>
    <row r="3" spans="1:20" s="90" customFormat="1" ht="18" thickTop="1" x14ac:dyDescent="0.5">
      <c r="A3" s="434" t="s">
        <v>75</v>
      </c>
      <c r="B3" s="435"/>
      <c r="C3" s="438" t="s">
        <v>76</v>
      </c>
      <c r="D3" s="427" t="s">
        <v>90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40"/>
    </row>
    <row r="4" spans="1:20" s="90" customFormat="1" ht="30" customHeight="1" x14ac:dyDescent="0.5">
      <c r="A4" s="436"/>
      <c r="B4" s="437"/>
      <c r="C4" s="439"/>
      <c r="D4" s="441" t="s">
        <v>97</v>
      </c>
      <c r="E4" s="442"/>
      <c r="F4" s="443" t="s">
        <v>91</v>
      </c>
      <c r="G4" s="444"/>
      <c r="H4" s="445" t="s">
        <v>92</v>
      </c>
      <c r="I4" s="446"/>
      <c r="J4" s="442" t="s">
        <v>93</v>
      </c>
      <c r="K4" s="442"/>
      <c r="L4" s="442" t="s">
        <v>94</v>
      </c>
      <c r="M4" s="442"/>
      <c r="N4" s="443" t="s">
        <v>95</v>
      </c>
      <c r="O4" s="447"/>
      <c r="P4" s="443" t="s">
        <v>96</v>
      </c>
      <c r="Q4" s="447"/>
      <c r="R4" s="91"/>
      <c r="S4" s="91"/>
      <c r="T4" s="91"/>
    </row>
    <row r="5" spans="1:20" s="97" customFormat="1" ht="16.5" customHeight="1" x14ac:dyDescent="0.5">
      <c r="A5" s="436"/>
      <c r="B5" s="437"/>
      <c r="C5" s="439"/>
      <c r="D5" s="92" t="s">
        <v>83</v>
      </c>
      <c r="E5" s="93" t="s">
        <v>84</v>
      </c>
      <c r="F5" s="94" t="s">
        <v>83</v>
      </c>
      <c r="G5" s="93" t="s">
        <v>84</v>
      </c>
      <c r="H5" s="94" t="s">
        <v>83</v>
      </c>
      <c r="I5" s="93" t="s">
        <v>84</v>
      </c>
      <c r="J5" s="94" t="s">
        <v>83</v>
      </c>
      <c r="K5" s="93" t="s">
        <v>84</v>
      </c>
      <c r="L5" s="94" t="s">
        <v>83</v>
      </c>
      <c r="M5" s="93" t="s">
        <v>84</v>
      </c>
      <c r="N5" s="94" t="s">
        <v>83</v>
      </c>
      <c r="O5" s="95" t="s">
        <v>84</v>
      </c>
      <c r="P5" s="94" t="s">
        <v>83</v>
      </c>
      <c r="Q5" s="95" t="s">
        <v>84</v>
      </c>
      <c r="R5" s="96"/>
      <c r="S5" s="96"/>
      <c r="T5" s="96"/>
    </row>
    <row r="6" spans="1:20" ht="12.75" customHeight="1" x14ac:dyDescent="0.5">
      <c r="A6" s="140">
        <v>1</v>
      </c>
      <c r="B6" s="141" t="s">
        <v>31</v>
      </c>
      <c r="C6" s="137">
        <f>'AUN-QA-11-4-1_adj'!P6</f>
        <v>29</v>
      </c>
      <c r="D6" s="137">
        <v>9</v>
      </c>
      <c r="E6" s="138">
        <f>D6/$P6*100</f>
        <v>33.333333333333329</v>
      </c>
      <c r="F6" s="139">
        <v>9</v>
      </c>
      <c r="G6" s="138">
        <f>F6/$P6*100</f>
        <v>33.333333333333329</v>
      </c>
      <c r="H6" s="139">
        <v>6</v>
      </c>
      <c r="I6" s="138">
        <f>H6/$P6*100</f>
        <v>22.222222222222221</v>
      </c>
      <c r="J6" s="139">
        <v>2</v>
      </c>
      <c r="K6" s="138">
        <f>J6/$P6*100</f>
        <v>7.4074074074074066</v>
      </c>
      <c r="L6" s="139">
        <v>1</v>
      </c>
      <c r="M6" s="138">
        <f>L6/$P6*100</f>
        <v>3.7037037037037033</v>
      </c>
      <c r="N6" s="139">
        <v>0</v>
      </c>
      <c r="O6" s="142">
        <f>N6/$P6*100</f>
        <v>0</v>
      </c>
      <c r="P6" s="139">
        <f>N6+L6+J6+H6+F6+D6</f>
        <v>27</v>
      </c>
      <c r="Q6" s="142">
        <f t="shared" ref="Q6:Q49" si="0">P6/$C6*100</f>
        <v>93.103448275862064</v>
      </c>
      <c r="R6" s="98"/>
      <c r="S6" s="98"/>
      <c r="T6" s="98"/>
    </row>
    <row r="7" spans="1:20" s="90" customFormat="1" ht="12.75" customHeight="1" x14ac:dyDescent="0.5">
      <c r="A7" s="410" t="s">
        <v>57</v>
      </c>
      <c r="B7" s="411"/>
      <c r="C7" s="100">
        <f>SUM(C6)</f>
        <v>29</v>
      </c>
      <c r="D7" s="100">
        <f>SUM(D6)</f>
        <v>9</v>
      </c>
      <c r="E7" s="101">
        <f t="shared" ref="E7:E49" si="1">D7/$P7*100</f>
        <v>33.333333333333329</v>
      </c>
      <c r="F7" s="102">
        <f>SUM(F6)</f>
        <v>9</v>
      </c>
      <c r="G7" s="101">
        <f t="shared" ref="G7:G49" si="2">F7/$P7*100</f>
        <v>33.333333333333329</v>
      </c>
      <c r="H7" s="102">
        <f>SUM(H6)</f>
        <v>6</v>
      </c>
      <c r="I7" s="101">
        <f t="shared" ref="I7:I49" si="3">H7/$P7*100</f>
        <v>22.222222222222221</v>
      </c>
      <c r="J7" s="102">
        <f>SUM(J6)</f>
        <v>2</v>
      </c>
      <c r="K7" s="101">
        <f t="shared" ref="K7:K49" si="4">J7/$P7*100</f>
        <v>7.4074074074074066</v>
      </c>
      <c r="L7" s="102">
        <f>SUM(L6)</f>
        <v>1</v>
      </c>
      <c r="M7" s="101">
        <f t="shared" ref="M7:M49" si="5">L7/$P7*100</f>
        <v>3.7037037037037033</v>
      </c>
      <c r="N7" s="102">
        <f>SUM(N6)</f>
        <v>0</v>
      </c>
      <c r="O7" s="103">
        <f t="shared" ref="O7:O49" si="6">N7/$P7*100</f>
        <v>0</v>
      </c>
      <c r="P7" s="102">
        <f>SUM(P6)</f>
        <v>27</v>
      </c>
      <c r="Q7" s="103">
        <f t="shared" si="0"/>
        <v>93.103448275862064</v>
      </c>
      <c r="R7" s="98"/>
      <c r="S7" s="98"/>
      <c r="T7" s="98"/>
    </row>
    <row r="8" spans="1:20" ht="12.75" customHeight="1" x14ac:dyDescent="0.5">
      <c r="A8" s="104">
        <v>2</v>
      </c>
      <c r="B8" s="105" t="s">
        <v>18</v>
      </c>
      <c r="C8" s="106">
        <f>SUM(C9:C12)</f>
        <v>78</v>
      </c>
      <c r="D8" s="106">
        <f>SUM(D9:D12)</f>
        <v>24</v>
      </c>
      <c r="E8" s="107">
        <f t="shared" si="1"/>
        <v>33.802816901408448</v>
      </c>
      <c r="F8" s="108">
        <f>SUM(F9:F12)</f>
        <v>32</v>
      </c>
      <c r="G8" s="107">
        <f t="shared" si="2"/>
        <v>45.070422535211272</v>
      </c>
      <c r="H8" s="108">
        <f>SUM(H9:H12)</f>
        <v>13</v>
      </c>
      <c r="I8" s="107">
        <f t="shared" si="3"/>
        <v>18.30985915492958</v>
      </c>
      <c r="J8" s="108">
        <f>SUM(J9:J12)</f>
        <v>1</v>
      </c>
      <c r="K8" s="107">
        <f t="shared" si="4"/>
        <v>1.4084507042253522</v>
      </c>
      <c r="L8" s="108">
        <f>SUM(L9:L12)</f>
        <v>1</v>
      </c>
      <c r="M8" s="107">
        <f t="shared" si="5"/>
        <v>1.4084507042253522</v>
      </c>
      <c r="N8" s="108">
        <f>SUM(N9:N12)</f>
        <v>0</v>
      </c>
      <c r="O8" s="109">
        <f t="shared" si="6"/>
        <v>0</v>
      </c>
      <c r="P8" s="108">
        <f>SUM(P9:P12)</f>
        <v>71</v>
      </c>
      <c r="Q8" s="109">
        <f t="shared" si="0"/>
        <v>91.025641025641022</v>
      </c>
      <c r="R8" s="98"/>
      <c r="S8" s="98"/>
      <c r="T8" s="98"/>
    </row>
    <row r="9" spans="1:20" ht="12.75" customHeight="1" x14ac:dyDescent="0.5">
      <c r="A9" s="110"/>
      <c r="B9" s="111" t="s">
        <v>19</v>
      </c>
      <c r="C9" s="146">
        <f>'AUN-QA-11-4-1_adj'!P9</f>
        <v>8</v>
      </c>
      <c r="D9" s="146">
        <v>2</v>
      </c>
      <c r="E9" s="147">
        <f t="shared" si="1"/>
        <v>25</v>
      </c>
      <c r="F9" s="148">
        <v>2</v>
      </c>
      <c r="G9" s="147">
        <f t="shared" si="2"/>
        <v>25</v>
      </c>
      <c r="H9" s="148">
        <v>4</v>
      </c>
      <c r="I9" s="147">
        <f t="shared" si="3"/>
        <v>50</v>
      </c>
      <c r="J9" s="148">
        <v>0</v>
      </c>
      <c r="K9" s="147">
        <f t="shared" si="4"/>
        <v>0</v>
      </c>
      <c r="L9" s="148">
        <v>0</v>
      </c>
      <c r="M9" s="147">
        <f t="shared" si="5"/>
        <v>0</v>
      </c>
      <c r="N9" s="148">
        <v>0</v>
      </c>
      <c r="O9" s="149">
        <f t="shared" si="6"/>
        <v>0</v>
      </c>
      <c r="P9" s="148">
        <f>N9+L9+J9+H9+F9+D9</f>
        <v>8</v>
      </c>
      <c r="Q9" s="149">
        <f t="shared" si="0"/>
        <v>100</v>
      </c>
      <c r="R9" s="98"/>
      <c r="S9" s="98"/>
      <c r="T9" s="98"/>
    </row>
    <row r="10" spans="1:20" ht="12.75" customHeight="1" x14ac:dyDescent="0.5">
      <c r="A10" s="110"/>
      <c r="B10" s="111" t="s">
        <v>20</v>
      </c>
      <c r="C10" s="146">
        <f>'AUN-QA-11-4-1_adj'!P10</f>
        <v>27</v>
      </c>
      <c r="D10" s="146">
        <v>5</v>
      </c>
      <c r="E10" s="147">
        <f t="shared" si="1"/>
        <v>20.833333333333336</v>
      </c>
      <c r="F10" s="148">
        <v>14</v>
      </c>
      <c r="G10" s="147">
        <f t="shared" si="2"/>
        <v>58.333333333333336</v>
      </c>
      <c r="H10" s="148">
        <v>3</v>
      </c>
      <c r="I10" s="147">
        <f t="shared" si="3"/>
        <v>12.5</v>
      </c>
      <c r="J10" s="148">
        <v>1</v>
      </c>
      <c r="K10" s="147">
        <f t="shared" si="4"/>
        <v>4.1666666666666661</v>
      </c>
      <c r="L10" s="148">
        <v>1</v>
      </c>
      <c r="M10" s="147">
        <f t="shared" si="5"/>
        <v>4.1666666666666661</v>
      </c>
      <c r="N10" s="148">
        <v>0</v>
      </c>
      <c r="O10" s="149">
        <f t="shared" si="6"/>
        <v>0</v>
      </c>
      <c r="P10" s="148">
        <f>N10+L10+J10+H10+F10+D10</f>
        <v>24</v>
      </c>
      <c r="Q10" s="149">
        <f t="shared" si="0"/>
        <v>88.888888888888886</v>
      </c>
      <c r="R10" s="98"/>
      <c r="S10" s="98"/>
      <c r="T10" s="98"/>
    </row>
    <row r="11" spans="1:20" ht="12.75" customHeight="1" x14ac:dyDescent="0.5">
      <c r="A11" s="110"/>
      <c r="B11" s="111" t="s">
        <v>21</v>
      </c>
      <c r="C11" s="146">
        <f>'AUN-QA-11-4-1_adj'!P11</f>
        <v>30</v>
      </c>
      <c r="D11" s="146">
        <v>14</v>
      </c>
      <c r="E11" s="147">
        <f t="shared" si="1"/>
        <v>53.846153846153847</v>
      </c>
      <c r="F11" s="148">
        <v>9</v>
      </c>
      <c r="G11" s="147">
        <f t="shared" si="2"/>
        <v>34.615384615384613</v>
      </c>
      <c r="H11" s="148">
        <v>3</v>
      </c>
      <c r="I11" s="147">
        <f t="shared" si="3"/>
        <v>11.538461538461538</v>
      </c>
      <c r="J11" s="148">
        <v>0</v>
      </c>
      <c r="K11" s="147">
        <f t="shared" si="4"/>
        <v>0</v>
      </c>
      <c r="L11" s="148">
        <v>0</v>
      </c>
      <c r="M11" s="147">
        <f t="shared" si="5"/>
        <v>0</v>
      </c>
      <c r="N11" s="148">
        <v>0</v>
      </c>
      <c r="O11" s="149">
        <f t="shared" si="6"/>
        <v>0</v>
      </c>
      <c r="P11" s="148">
        <f>N11+L11+J11+H11+F11+D11</f>
        <v>26</v>
      </c>
      <c r="Q11" s="149">
        <f t="shared" si="0"/>
        <v>86.666666666666671</v>
      </c>
      <c r="R11" s="98"/>
      <c r="S11" s="98"/>
      <c r="T11" s="98"/>
    </row>
    <row r="12" spans="1:20" ht="12.75" customHeight="1" x14ac:dyDescent="0.5">
      <c r="A12" s="150"/>
      <c r="B12" s="151" t="s">
        <v>66</v>
      </c>
      <c r="C12" s="152">
        <f>'AUN-QA-11-4-1_adj'!P12</f>
        <v>13</v>
      </c>
      <c r="D12" s="152">
        <v>3</v>
      </c>
      <c r="E12" s="153">
        <f t="shared" si="1"/>
        <v>23.076923076923077</v>
      </c>
      <c r="F12" s="154">
        <v>7</v>
      </c>
      <c r="G12" s="153">
        <f t="shared" si="2"/>
        <v>53.846153846153847</v>
      </c>
      <c r="H12" s="154">
        <v>3</v>
      </c>
      <c r="I12" s="153">
        <f t="shared" si="3"/>
        <v>23.076923076923077</v>
      </c>
      <c r="J12" s="154">
        <v>0</v>
      </c>
      <c r="K12" s="153">
        <f t="shared" si="4"/>
        <v>0</v>
      </c>
      <c r="L12" s="154">
        <v>0</v>
      </c>
      <c r="M12" s="153">
        <f t="shared" si="5"/>
        <v>0</v>
      </c>
      <c r="N12" s="154">
        <v>0</v>
      </c>
      <c r="O12" s="155">
        <f t="shared" si="6"/>
        <v>0</v>
      </c>
      <c r="P12" s="154">
        <f>N12+L12+J12+H12+F12+D12</f>
        <v>13</v>
      </c>
      <c r="Q12" s="155">
        <f t="shared" si="0"/>
        <v>100</v>
      </c>
      <c r="R12" s="98"/>
      <c r="S12" s="98"/>
      <c r="T12" s="98"/>
    </row>
    <row r="13" spans="1:20" ht="12.75" customHeight="1" x14ac:dyDescent="0.5">
      <c r="A13" s="110">
        <v>3</v>
      </c>
      <c r="B13" s="111" t="s">
        <v>22</v>
      </c>
      <c r="C13" s="106">
        <f>SUM(C14:C16)</f>
        <v>41</v>
      </c>
      <c r="D13" s="106">
        <f>SUM(D14:D16)</f>
        <v>12</v>
      </c>
      <c r="E13" s="107">
        <f t="shared" si="1"/>
        <v>30</v>
      </c>
      <c r="F13" s="108">
        <f>SUM(F14:F16)</f>
        <v>24</v>
      </c>
      <c r="G13" s="107">
        <f t="shared" si="2"/>
        <v>60</v>
      </c>
      <c r="H13" s="108">
        <f>SUM(H14:H16)</f>
        <v>4</v>
      </c>
      <c r="I13" s="107">
        <f t="shared" si="3"/>
        <v>10</v>
      </c>
      <c r="J13" s="108">
        <f>SUM(J14:J16)</f>
        <v>0</v>
      </c>
      <c r="K13" s="107">
        <f t="shared" si="4"/>
        <v>0</v>
      </c>
      <c r="L13" s="108">
        <f>SUM(L14:L16)</f>
        <v>0</v>
      </c>
      <c r="M13" s="107">
        <f t="shared" si="5"/>
        <v>0</v>
      </c>
      <c r="N13" s="108">
        <f>SUM(N14:N16)</f>
        <v>0</v>
      </c>
      <c r="O13" s="109">
        <f t="shared" si="6"/>
        <v>0</v>
      </c>
      <c r="P13" s="108">
        <f>SUM(P14:P16)</f>
        <v>40</v>
      </c>
      <c r="Q13" s="109">
        <f t="shared" si="0"/>
        <v>97.560975609756099</v>
      </c>
      <c r="R13" s="98"/>
      <c r="S13" s="98"/>
      <c r="T13" s="98"/>
    </row>
    <row r="14" spans="1:20" ht="12.75" customHeight="1" x14ac:dyDescent="0.5">
      <c r="A14" s="110"/>
      <c r="B14" s="111" t="s">
        <v>23</v>
      </c>
      <c r="C14" s="146">
        <f>'AUN-QA-11-4-1_adj'!P14</f>
        <v>19</v>
      </c>
      <c r="D14" s="146">
        <v>7</v>
      </c>
      <c r="E14" s="147">
        <f t="shared" si="1"/>
        <v>36.84210526315789</v>
      </c>
      <c r="F14" s="148">
        <v>9</v>
      </c>
      <c r="G14" s="147">
        <f t="shared" si="2"/>
        <v>47.368421052631575</v>
      </c>
      <c r="H14" s="148">
        <v>3</v>
      </c>
      <c r="I14" s="147">
        <f t="shared" si="3"/>
        <v>15.789473684210526</v>
      </c>
      <c r="J14" s="148">
        <v>0</v>
      </c>
      <c r="K14" s="147">
        <f t="shared" si="4"/>
        <v>0</v>
      </c>
      <c r="L14" s="148">
        <v>0</v>
      </c>
      <c r="M14" s="147">
        <f t="shared" si="5"/>
        <v>0</v>
      </c>
      <c r="N14" s="148">
        <v>0</v>
      </c>
      <c r="O14" s="149">
        <f t="shared" si="6"/>
        <v>0</v>
      </c>
      <c r="P14" s="148">
        <f>N14+L14+J14+H14+F14+D14</f>
        <v>19</v>
      </c>
      <c r="Q14" s="149">
        <f t="shared" si="0"/>
        <v>100</v>
      </c>
      <c r="R14" s="98"/>
      <c r="S14" s="98"/>
      <c r="T14" s="98"/>
    </row>
    <row r="15" spans="1:20" ht="12.75" customHeight="1" x14ac:dyDescent="0.5">
      <c r="A15" s="110"/>
      <c r="B15" s="111" t="s">
        <v>24</v>
      </c>
      <c r="C15" s="293">
        <f>'AUN-QA-11-4-1_adj'!P15</f>
        <v>5</v>
      </c>
      <c r="D15" s="293">
        <v>1</v>
      </c>
      <c r="E15" s="294">
        <f t="shared" si="1"/>
        <v>25</v>
      </c>
      <c r="F15" s="295">
        <v>2</v>
      </c>
      <c r="G15" s="294">
        <f t="shared" si="2"/>
        <v>50</v>
      </c>
      <c r="H15" s="295">
        <v>1</v>
      </c>
      <c r="I15" s="294">
        <f t="shared" si="3"/>
        <v>25</v>
      </c>
      <c r="J15" s="295">
        <v>0</v>
      </c>
      <c r="K15" s="294">
        <f t="shared" si="4"/>
        <v>0</v>
      </c>
      <c r="L15" s="295">
        <v>0</v>
      </c>
      <c r="M15" s="294">
        <f t="shared" si="5"/>
        <v>0</v>
      </c>
      <c r="N15" s="295">
        <v>0</v>
      </c>
      <c r="O15" s="296">
        <f t="shared" si="6"/>
        <v>0</v>
      </c>
      <c r="P15" s="295">
        <f>N15+L15+J15+H15+F15+D15</f>
        <v>4</v>
      </c>
      <c r="Q15" s="296">
        <f t="shared" si="0"/>
        <v>80</v>
      </c>
      <c r="R15" s="98"/>
      <c r="S15" s="98"/>
      <c r="T15" s="98"/>
    </row>
    <row r="16" spans="1:20" ht="12.75" customHeight="1" x14ac:dyDescent="0.5">
      <c r="A16" s="156"/>
      <c r="B16" s="157" t="s">
        <v>25</v>
      </c>
      <c r="C16" s="293">
        <f>'AUN-QA-11-4-1_adj'!P16</f>
        <v>17</v>
      </c>
      <c r="D16" s="293">
        <v>4</v>
      </c>
      <c r="E16" s="294">
        <f t="shared" si="1"/>
        <v>23.52941176470588</v>
      </c>
      <c r="F16" s="295">
        <v>13</v>
      </c>
      <c r="G16" s="294">
        <f t="shared" si="2"/>
        <v>76.470588235294116</v>
      </c>
      <c r="H16" s="295">
        <v>0</v>
      </c>
      <c r="I16" s="294">
        <f t="shared" si="3"/>
        <v>0</v>
      </c>
      <c r="J16" s="295">
        <v>0</v>
      </c>
      <c r="K16" s="294">
        <f t="shared" si="4"/>
        <v>0</v>
      </c>
      <c r="L16" s="295">
        <v>0</v>
      </c>
      <c r="M16" s="294">
        <f t="shared" si="5"/>
        <v>0</v>
      </c>
      <c r="N16" s="295">
        <v>0</v>
      </c>
      <c r="O16" s="296">
        <f t="shared" si="6"/>
        <v>0</v>
      </c>
      <c r="P16" s="295">
        <f>N16+L16+J16+H16+F16+D16</f>
        <v>17</v>
      </c>
      <c r="Q16" s="296">
        <f t="shared" si="0"/>
        <v>100</v>
      </c>
      <c r="R16" s="98"/>
      <c r="S16" s="98"/>
      <c r="T16" s="98"/>
    </row>
    <row r="17" spans="1:20" s="90" customFormat="1" ht="12.75" customHeight="1" x14ac:dyDescent="0.5">
      <c r="A17" s="421" t="s">
        <v>58</v>
      </c>
      <c r="B17" s="422"/>
      <c r="C17" s="112">
        <f>C8+C13</f>
        <v>119</v>
      </c>
      <c r="D17" s="112">
        <f>D8+D13</f>
        <v>36</v>
      </c>
      <c r="E17" s="113">
        <f t="shared" si="1"/>
        <v>32.432432432432435</v>
      </c>
      <c r="F17" s="114">
        <f>F8+F13</f>
        <v>56</v>
      </c>
      <c r="G17" s="113">
        <f t="shared" si="2"/>
        <v>50.450450450450447</v>
      </c>
      <c r="H17" s="114">
        <f>H8+H13</f>
        <v>17</v>
      </c>
      <c r="I17" s="113">
        <f t="shared" si="3"/>
        <v>15.315315315315313</v>
      </c>
      <c r="J17" s="114">
        <f>J8+J13</f>
        <v>1</v>
      </c>
      <c r="K17" s="113">
        <f t="shared" si="4"/>
        <v>0.90090090090090091</v>
      </c>
      <c r="L17" s="114">
        <f>L8+L13</f>
        <v>1</v>
      </c>
      <c r="M17" s="113">
        <f t="shared" si="5"/>
        <v>0.90090090090090091</v>
      </c>
      <c r="N17" s="114">
        <f>N8+N13</f>
        <v>0</v>
      </c>
      <c r="O17" s="115">
        <f t="shared" si="6"/>
        <v>0</v>
      </c>
      <c r="P17" s="114">
        <f>P8+P13</f>
        <v>111</v>
      </c>
      <c r="Q17" s="115">
        <f t="shared" si="0"/>
        <v>93.277310924369743</v>
      </c>
      <c r="R17" s="98"/>
      <c r="S17" s="98"/>
      <c r="T17" s="98"/>
    </row>
    <row r="18" spans="1:20" ht="12.75" customHeight="1" x14ac:dyDescent="0.5">
      <c r="A18" s="110">
        <v>4</v>
      </c>
      <c r="B18" s="116" t="s">
        <v>0</v>
      </c>
      <c r="C18" s="117">
        <f>'AUN-QA-11-4-1_adj'!P18</f>
        <v>43</v>
      </c>
      <c r="D18" s="117">
        <v>15</v>
      </c>
      <c r="E18" s="118">
        <f t="shared" si="1"/>
        <v>38.461538461538467</v>
      </c>
      <c r="F18" s="119">
        <v>18</v>
      </c>
      <c r="G18" s="118">
        <f t="shared" si="2"/>
        <v>46.153846153846153</v>
      </c>
      <c r="H18" s="119">
        <v>5</v>
      </c>
      <c r="I18" s="118">
        <f t="shared" si="3"/>
        <v>12.820512820512819</v>
      </c>
      <c r="J18" s="119">
        <v>1</v>
      </c>
      <c r="K18" s="118">
        <f t="shared" si="4"/>
        <v>2.5641025641025639</v>
      </c>
      <c r="L18" s="119">
        <v>0</v>
      </c>
      <c r="M18" s="118">
        <f t="shared" si="5"/>
        <v>0</v>
      </c>
      <c r="N18" s="119">
        <v>0</v>
      </c>
      <c r="O18" s="120">
        <f t="shared" si="6"/>
        <v>0</v>
      </c>
      <c r="P18" s="119">
        <f>N18+L18+J18+H18+F18+D18</f>
        <v>39</v>
      </c>
      <c r="Q18" s="120">
        <f t="shared" si="0"/>
        <v>90.697674418604649</v>
      </c>
      <c r="R18" s="98"/>
      <c r="S18" s="98"/>
      <c r="T18" s="98"/>
    </row>
    <row r="19" spans="1:20" s="166" customFormat="1" ht="12.75" customHeight="1" x14ac:dyDescent="0.5">
      <c r="A19" s="158">
        <v>5</v>
      </c>
      <c r="B19" s="159" t="s">
        <v>1</v>
      </c>
      <c r="C19" s="297">
        <f>'AUN-QA-11-4-1_adj'!P19</f>
        <v>38</v>
      </c>
      <c r="D19" s="297">
        <v>7</v>
      </c>
      <c r="E19" s="298">
        <f t="shared" si="1"/>
        <v>21.212121212121211</v>
      </c>
      <c r="F19" s="299">
        <v>23</v>
      </c>
      <c r="G19" s="298">
        <f t="shared" si="2"/>
        <v>69.696969696969703</v>
      </c>
      <c r="H19" s="299">
        <v>2</v>
      </c>
      <c r="I19" s="298">
        <f t="shared" si="3"/>
        <v>6.0606060606060606</v>
      </c>
      <c r="J19" s="299">
        <v>0</v>
      </c>
      <c r="K19" s="298">
        <f t="shared" si="4"/>
        <v>0</v>
      </c>
      <c r="L19" s="299">
        <v>1</v>
      </c>
      <c r="M19" s="298">
        <f t="shared" si="5"/>
        <v>3.0303030303030303</v>
      </c>
      <c r="N19" s="299">
        <v>0</v>
      </c>
      <c r="O19" s="300">
        <f t="shared" si="6"/>
        <v>0</v>
      </c>
      <c r="P19" s="299">
        <f>N19+L19+J19+H19+F19+D19</f>
        <v>33</v>
      </c>
      <c r="Q19" s="300">
        <f t="shared" si="0"/>
        <v>86.842105263157904</v>
      </c>
      <c r="R19" s="98"/>
      <c r="S19" s="98"/>
      <c r="T19" s="98"/>
    </row>
    <row r="20" spans="1:20" ht="12.75" customHeight="1" x14ac:dyDescent="0.5">
      <c r="A20" s="110">
        <v>6</v>
      </c>
      <c r="B20" s="116" t="s">
        <v>2</v>
      </c>
      <c r="C20" s="117">
        <f>'AUN-QA-11-4-1_adj'!P20</f>
        <v>21</v>
      </c>
      <c r="D20" s="117">
        <v>5</v>
      </c>
      <c r="E20" s="118">
        <f t="shared" si="1"/>
        <v>26.315789473684209</v>
      </c>
      <c r="F20" s="119">
        <v>12</v>
      </c>
      <c r="G20" s="118">
        <f t="shared" si="2"/>
        <v>63.157894736842103</v>
      </c>
      <c r="H20" s="119">
        <v>2</v>
      </c>
      <c r="I20" s="118">
        <f t="shared" si="3"/>
        <v>10.526315789473683</v>
      </c>
      <c r="J20" s="119">
        <v>0</v>
      </c>
      <c r="K20" s="118">
        <f t="shared" si="4"/>
        <v>0</v>
      </c>
      <c r="L20" s="119">
        <v>0</v>
      </c>
      <c r="M20" s="118">
        <f t="shared" si="5"/>
        <v>0</v>
      </c>
      <c r="N20" s="119">
        <v>0</v>
      </c>
      <c r="O20" s="120">
        <f t="shared" si="6"/>
        <v>0</v>
      </c>
      <c r="P20" s="119">
        <f>N20+L20+J20+H20+F20+D20</f>
        <v>19</v>
      </c>
      <c r="Q20" s="120">
        <f t="shared" si="0"/>
        <v>90.476190476190482</v>
      </c>
      <c r="R20" s="98"/>
      <c r="S20" s="98"/>
      <c r="T20" s="98"/>
    </row>
    <row r="21" spans="1:20" s="90" customFormat="1" ht="12.75" customHeight="1" x14ac:dyDescent="0.5">
      <c r="A21" s="421" t="s">
        <v>59</v>
      </c>
      <c r="B21" s="422"/>
      <c r="C21" s="112">
        <f>SUM(C18:C20)</f>
        <v>102</v>
      </c>
      <c r="D21" s="112">
        <f>SUM(D18:D20)</f>
        <v>27</v>
      </c>
      <c r="E21" s="113">
        <f t="shared" si="1"/>
        <v>29.670329670329672</v>
      </c>
      <c r="F21" s="114">
        <f>SUM(F18:F20)</f>
        <v>53</v>
      </c>
      <c r="G21" s="113">
        <f t="shared" si="2"/>
        <v>58.241758241758248</v>
      </c>
      <c r="H21" s="114">
        <f>SUM(H18:H20)</f>
        <v>9</v>
      </c>
      <c r="I21" s="113">
        <f t="shared" si="3"/>
        <v>9.8901098901098905</v>
      </c>
      <c r="J21" s="114">
        <f>SUM(J18:J20)</f>
        <v>1</v>
      </c>
      <c r="K21" s="113">
        <f t="shared" si="4"/>
        <v>1.098901098901099</v>
      </c>
      <c r="L21" s="114">
        <f>SUM(L18:L20)</f>
        <v>1</v>
      </c>
      <c r="M21" s="113">
        <f t="shared" si="5"/>
        <v>1.098901098901099</v>
      </c>
      <c r="N21" s="114">
        <f>SUM(N18:N20)</f>
        <v>0</v>
      </c>
      <c r="O21" s="115">
        <f t="shared" si="6"/>
        <v>0</v>
      </c>
      <c r="P21" s="114">
        <f>SUM(P18:P20)</f>
        <v>91</v>
      </c>
      <c r="Q21" s="115">
        <f t="shared" si="0"/>
        <v>89.215686274509807</v>
      </c>
      <c r="R21" s="98"/>
      <c r="S21" s="98"/>
      <c r="T21" s="98"/>
    </row>
    <row r="22" spans="1:20" ht="12.75" customHeight="1" x14ac:dyDescent="0.5">
      <c r="A22" s="110">
        <v>7</v>
      </c>
      <c r="B22" s="116" t="s">
        <v>67</v>
      </c>
      <c r="C22" s="117">
        <f>'AUN-QA-11-4-1_adj'!P22</f>
        <v>12</v>
      </c>
      <c r="D22" s="117">
        <v>5</v>
      </c>
      <c r="E22" s="118">
        <f t="shared" si="1"/>
        <v>41.666666666666671</v>
      </c>
      <c r="F22" s="119">
        <v>4</v>
      </c>
      <c r="G22" s="118">
        <f t="shared" si="2"/>
        <v>33.333333333333329</v>
      </c>
      <c r="H22" s="119">
        <v>2</v>
      </c>
      <c r="I22" s="118">
        <f t="shared" si="3"/>
        <v>16.666666666666664</v>
      </c>
      <c r="J22" s="119">
        <v>0</v>
      </c>
      <c r="K22" s="118">
        <f t="shared" si="4"/>
        <v>0</v>
      </c>
      <c r="L22" s="119">
        <v>1</v>
      </c>
      <c r="M22" s="118">
        <f t="shared" si="5"/>
        <v>8.3333333333333321</v>
      </c>
      <c r="N22" s="119">
        <v>0</v>
      </c>
      <c r="O22" s="120">
        <f t="shared" si="6"/>
        <v>0</v>
      </c>
      <c r="P22" s="119">
        <f>N22+L22+J22+H22+F22+D22</f>
        <v>12</v>
      </c>
      <c r="Q22" s="120">
        <f t="shared" si="0"/>
        <v>100</v>
      </c>
      <c r="R22" s="98"/>
      <c r="S22" s="98"/>
      <c r="T22" s="98"/>
    </row>
    <row r="23" spans="1:20" ht="12.75" customHeight="1" x14ac:dyDescent="0.5">
      <c r="A23" s="158">
        <v>8</v>
      </c>
      <c r="B23" s="159" t="s">
        <v>3</v>
      </c>
      <c r="C23" s="297">
        <f>'AUN-QA-11-4-1_adj'!P23</f>
        <v>61</v>
      </c>
      <c r="D23" s="297">
        <v>16</v>
      </c>
      <c r="E23" s="298">
        <f t="shared" si="1"/>
        <v>29.09090909090909</v>
      </c>
      <c r="F23" s="299">
        <v>26</v>
      </c>
      <c r="G23" s="298">
        <f t="shared" si="2"/>
        <v>47.272727272727273</v>
      </c>
      <c r="H23" s="299">
        <v>11</v>
      </c>
      <c r="I23" s="298">
        <f t="shared" si="3"/>
        <v>20</v>
      </c>
      <c r="J23" s="299">
        <v>2</v>
      </c>
      <c r="K23" s="298">
        <f t="shared" si="4"/>
        <v>3.6363636363636362</v>
      </c>
      <c r="L23" s="299">
        <v>0</v>
      </c>
      <c r="M23" s="298">
        <f t="shared" si="5"/>
        <v>0</v>
      </c>
      <c r="N23" s="299">
        <v>0</v>
      </c>
      <c r="O23" s="300">
        <f t="shared" si="6"/>
        <v>0</v>
      </c>
      <c r="P23" s="299">
        <f>N23+L23+J23+H23+F23+D23</f>
        <v>55</v>
      </c>
      <c r="Q23" s="300">
        <f t="shared" si="0"/>
        <v>90.163934426229503</v>
      </c>
      <c r="R23" s="98"/>
      <c r="S23" s="98"/>
      <c r="T23" s="98"/>
    </row>
    <row r="24" spans="1:20" ht="12.75" customHeight="1" x14ac:dyDescent="0.5">
      <c r="A24" s="158">
        <v>9</v>
      </c>
      <c r="B24" s="159" t="s">
        <v>4</v>
      </c>
      <c r="C24" s="297">
        <f>'AUN-QA-11-4-1_adj'!P24</f>
        <v>52</v>
      </c>
      <c r="D24" s="297">
        <v>29</v>
      </c>
      <c r="E24" s="298">
        <f t="shared" si="1"/>
        <v>59.183673469387756</v>
      </c>
      <c r="F24" s="299">
        <v>17</v>
      </c>
      <c r="G24" s="298">
        <f t="shared" si="2"/>
        <v>34.693877551020407</v>
      </c>
      <c r="H24" s="299">
        <v>3</v>
      </c>
      <c r="I24" s="298">
        <f t="shared" si="3"/>
        <v>6.1224489795918364</v>
      </c>
      <c r="J24" s="299">
        <v>0</v>
      </c>
      <c r="K24" s="298">
        <f t="shared" si="4"/>
        <v>0</v>
      </c>
      <c r="L24" s="299">
        <v>0</v>
      </c>
      <c r="M24" s="298">
        <f t="shared" si="5"/>
        <v>0</v>
      </c>
      <c r="N24" s="299">
        <v>0</v>
      </c>
      <c r="O24" s="300">
        <f t="shared" si="6"/>
        <v>0</v>
      </c>
      <c r="P24" s="299">
        <f>N24+L24+J24+H24+F24+D24</f>
        <v>49</v>
      </c>
      <c r="Q24" s="300">
        <f t="shared" si="0"/>
        <v>94.230769230769226</v>
      </c>
      <c r="R24" s="98"/>
      <c r="S24" s="98"/>
      <c r="T24" s="98"/>
    </row>
    <row r="25" spans="1:20" ht="12.75" customHeight="1" x14ac:dyDescent="0.5">
      <c r="A25" s="158">
        <v>10</v>
      </c>
      <c r="B25" s="159" t="s">
        <v>5</v>
      </c>
      <c r="C25" s="297">
        <f>'AUN-QA-11-4-1_adj'!P25</f>
        <v>19</v>
      </c>
      <c r="D25" s="297">
        <v>5</v>
      </c>
      <c r="E25" s="298">
        <f t="shared" si="1"/>
        <v>26.315789473684209</v>
      </c>
      <c r="F25" s="299">
        <v>9</v>
      </c>
      <c r="G25" s="298">
        <f t="shared" si="2"/>
        <v>47.368421052631575</v>
      </c>
      <c r="H25" s="299">
        <v>5</v>
      </c>
      <c r="I25" s="298">
        <f t="shared" si="3"/>
        <v>26.315789473684209</v>
      </c>
      <c r="J25" s="299">
        <v>0</v>
      </c>
      <c r="K25" s="298">
        <f t="shared" si="4"/>
        <v>0</v>
      </c>
      <c r="L25" s="299">
        <v>0</v>
      </c>
      <c r="M25" s="298">
        <f t="shared" si="5"/>
        <v>0</v>
      </c>
      <c r="N25" s="299">
        <v>0</v>
      </c>
      <c r="O25" s="300">
        <f t="shared" si="6"/>
        <v>0</v>
      </c>
      <c r="P25" s="299">
        <f>N25+L25+J25+H25+F25+D25</f>
        <v>19</v>
      </c>
      <c r="Q25" s="300">
        <f t="shared" si="0"/>
        <v>100</v>
      </c>
      <c r="R25" s="98"/>
      <c r="S25" s="98"/>
      <c r="T25" s="98"/>
    </row>
    <row r="26" spans="1:20" ht="12.75" customHeight="1" x14ac:dyDescent="0.5">
      <c r="A26" s="110">
        <v>11</v>
      </c>
      <c r="B26" s="116" t="s">
        <v>6</v>
      </c>
      <c r="C26" s="117">
        <f>SUM(C27:C31)</f>
        <v>190</v>
      </c>
      <c r="D26" s="117">
        <f>SUM(D27:D31)</f>
        <v>63</v>
      </c>
      <c r="E26" s="118">
        <f t="shared" si="1"/>
        <v>35.795454545454547</v>
      </c>
      <c r="F26" s="119">
        <f>SUM(F27:F31)</f>
        <v>84</v>
      </c>
      <c r="G26" s="118">
        <f t="shared" si="2"/>
        <v>47.727272727272727</v>
      </c>
      <c r="H26" s="119">
        <f>SUM(H27:H31)</f>
        <v>25</v>
      </c>
      <c r="I26" s="118">
        <f t="shared" si="3"/>
        <v>14.204545454545455</v>
      </c>
      <c r="J26" s="119">
        <f>SUM(J27:J31)</f>
        <v>3</v>
      </c>
      <c r="K26" s="118">
        <f t="shared" si="4"/>
        <v>1.7045454545454544</v>
      </c>
      <c r="L26" s="119">
        <f>SUM(L27:L31)</f>
        <v>1</v>
      </c>
      <c r="M26" s="118">
        <f t="shared" si="5"/>
        <v>0.56818181818181823</v>
      </c>
      <c r="N26" s="119">
        <f>SUM(N27:N31)</f>
        <v>0</v>
      </c>
      <c r="O26" s="120">
        <f t="shared" si="6"/>
        <v>0</v>
      </c>
      <c r="P26" s="119">
        <f>SUM(P27:P31)</f>
        <v>176</v>
      </c>
      <c r="Q26" s="120">
        <f t="shared" si="0"/>
        <v>92.631578947368425</v>
      </c>
      <c r="R26" s="98"/>
      <c r="S26" s="98"/>
      <c r="T26" s="98"/>
    </row>
    <row r="27" spans="1:20" ht="12.75" customHeight="1" x14ac:dyDescent="0.5">
      <c r="A27" s="110"/>
      <c r="B27" s="111" t="s">
        <v>26</v>
      </c>
      <c r="C27" s="293">
        <f>'AUN-QA-11-4-1_adj'!P27</f>
        <v>80</v>
      </c>
      <c r="D27" s="293">
        <v>26</v>
      </c>
      <c r="E27" s="294">
        <f t="shared" si="1"/>
        <v>33.766233766233768</v>
      </c>
      <c r="F27" s="295">
        <v>35</v>
      </c>
      <c r="G27" s="294">
        <f t="shared" si="2"/>
        <v>45.454545454545453</v>
      </c>
      <c r="H27" s="295">
        <v>14</v>
      </c>
      <c r="I27" s="294">
        <f t="shared" si="3"/>
        <v>18.181818181818183</v>
      </c>
      <c r="J27" s="295">
        <v>2</v>
      </c>
      <c r="K27" s="294">
        <f t="shared" si="4"/>
        <v>2.5974025974025974</v>
      </c>
      <c r="L27" s="295">
        <v>0</v>
      </c>
      <c r="M27" s="294">
        <f t="shared" si="5"/>
        <v>0</v>
      </c>
      <c r="N27" s="295">
        <v>0</v>
      </c>
      <c r="O27" s="296">
        <f t="shared" si="6"/>
        <v>0</v>
      </c>
      <c r="P27" s="295">
        <f t="shared" ref="P27:P41" si="7">N27+L27+J27+H27+F27+D27</f>
        <v>77</v>
      </c>
      <c r="Q27" s="296">
        <f t="shared" si="0"/>
        <v>96.25</v>
      </c>
      <c r="R27" s="98"/>
      <c r="S27" s="98"/>
      <c r="T27" s="98"/>
    </row>
    <row r="28" spans="1:20" ht="12.75" customHeight="1" x14ac:dyDescent="0.5">
      <c r="A28" s="110"/>
      <c r="B28" s="111" t="s">
        <v>27</v>
      </c>
      <c r="C28" s="293">
        <f>'AUN-QA-11-4-1_adj'!P28</f>
        <v>36</v>
      </c>
      <c r="D28" s="293">
        <v>13</v>
      </c>
      <c r="E28" s="294">
        <f t="shared" si="1"/>
        <v>41.935483870967744</v>
      </c>
      <c r="F28" s="295">
        <v>17</v>
      </c>
      <c r="G28" s="294">
        <f t="shared" si="2"/>
        <v>54.838709677419352</v>
      </c>
      <c r="H28" s="295">
        <v>1</v>
      </c>
      <c r="I28" s="294">
        <f t="shared" si="3"/>
        <v>3.225806451612903</v>
      </c>
      <c r="J28" s="295">
        <v>0</v>
      </c>
      <c r="K28" s="294">
        <f t="shared" si="4"/>
        <v>0</v>
      </c>
      <c r="L28" s="295">
        <v>0</v>
      </c>
      <c r="M28" s="294">
        <f t="shared" si="5"/>
        <v>0</v>
      </c>
      <c r="N28" s="295">
        <v>0</v>
      </c>
      <c r="O28" s="296">
        <f t="shared" si="6"/>
        <v>0</v>
      </c>
      <c r="P28" s="295">
        <f t="shared" si="7"/>
        <v>31</v>
      </c>
      <c r="Q28" s="296">
        <f t="shared" si="0"/>
        <v>86.111111111111114</v>
      </c>
      <c r="R28" s="98"/>
      <c r="S28" s="98"/>
      <c r="T28" s="98"/>
    </row>
    <row r="29" spans="1:20" ht="12.75" customHeight="1" x14ac:dyDescent="0.5">
      <c r="A29" s="110"/>
      <c r="B29" s="111" t="s">
        <v>28</v>
      </c>
      <c r="C29" s="293">
        <f>'AUN-QA-11-4-1_adj'!P29</f>
        <v>17</v>
      </c>
      <c r="D29" s="293">
        <v>11</v>
      </c>
      <c r="E29" s="294">
        <f t="shared" si="1"/>
        <v>64.705882352941174</v>
      </c>
      <c r="F29" s="295">
        <v>4</v>
      </c>
      <c r="G29" s="294">
        <f t="shared" si="2"/>
        <v>23.52941176470588</v>
      </c>
      <c r="H29" s="295">
        <v>2</v>
      </c>
      <c r="I29" s="294">
        <f t="shared" si="3"/>
        <v>11.76470588235294</v>
      </c>
      <c r="J29" s="295">
        <v>0</v>
      </c>
      <c r="K29" s="294">
        <f t="shared" si="4"/>
        <v>0</v>
      </c>
      <c r="L29" s="295">
        <v>0</v>
      </c>
      <c r="M29" s="294">
        <f t="shared" si="5"/>
        <v>0</v>
      </c>
      <c r="N29" s="295">
        <v>0</v>
      </c>
      <c r="O29" s="296">
        <f t="shared" si="6"/>
        <v>0</v>
      </c>
      <c r="P29" s="295">
        <f t="shared" si="7"/>
        <v>17</v>
      </c>
      <c r="Q29" s="296">
        <f t="shared" si="0"/>
        <v>100</v>
      </c>
      <c r="R29" s="98"/>
      <c r="S29" s="98"/>
      <c r="T29" s="98"/>
    </row>
    <row r="30" spans="1:20" ht="12.75" customHeight="1" x14ac:dyDescent="0.5">
      <c r="A30" s="110"/>
      <c r="B30" s="111" t="s">
        <v>29</v>
      </c>
      <c r="C30" s="146">
        <f>'AUN-QA-11-4-1_adj'!P30</f>
        <v>41</v>
      </c>
      <c r="D30" s="146">
        <v>11</v>
      </c>
      <c r="E30" s="147">
        <f t="shared" si="1"/>
        <v>29.72972972972973</v>
      </c>
      <c r="F30" s="148">
        <v>20</v>
      </c>
      <c r="G30" s="147">
        <f t="shared" si="2"/>
        <v>54.054054054054056</v>
      </c>
      <c r="H30" s="148">
        <v>6</v>
      </c>
      <c r="I30" s="147">
        <f t="shared" si="3"/>
        <v>16.216216216216218</v>
      </c>
      <c r="J30" s="148">
        <v>0</v>
      </c>
      <c r="K30" s="147">
        <f t="shared" si="4"/>
        <v>0</v>
      </c>
      <c r="L30" s="148">
        <v>0</v>
      </c>
      <c r="M30" s="147">
        <f t="shared" si="5"/>
        <v>0</v>
      </c>
      <c r="N30" s="148">
        <v>0</v>
      </c>
      <c r="O30" s="149">
        <f t="shared" si="6"/>
        <v>0</v>
      </c>
      <c r="P30" s="148">
        <f t="shared" si="7"/>
        <v>37</v>
      </c>
      <c r="Q30" s="149">
        <f t="shared" si="0"/>
        <v>90.243902439024396</v>
      </c>
      <c r="R30" s="98"/>
      <c r="S30" s="98"/>
      <c r="T30" s="98"/>
    </row>
    <row r="31" spans="1:20" ht="12.75" customHeight="1" x14ac:dyDescent="0.5">
      <c r="A31" s="156"/>
      <c r="B31" s="157" t="s">
        <v>56</v>
      </c>
      <c r="C31" s="301">
        <f>'AUN-QA-11-4-1_adj'!P31</f>
        <v>16</v>
      </c>
      <c r="D31" s="301">
        <v>2</v>
      </c>
      <c r="E31" s="302">
        <f t="shared" si="1"/>
        <v>14.285714285714285</v>
      </c>
      <c r="F31" s="303">
        <v>8</v>
      </c>
      <c r="G31" s="302">
        <f t="shared" si="2"/>
        <v>57.142857142857139</v>
      </c>
      <c r="H31" s="303">
        <v>2</v>
      </c>
      <c r="I31" s="302">
        <f t="shared" si="3"/>
        <v>14.285714285714285</v>
      </c>
      <c r="J31" s="303">
        <v>1</v>
      </c>
      <c r="K31" s="302">
        <f t="shared" si="4"/>
        <v>7.1428571428571423</v>
      </c>
      <c r="L31" s="303">
        <v>1</v>
      </c>
      <c r="M31" s="302">
        <f t="shared" si="5"/>
        <v>7.1428571428571423</v>
      </c>
      <c r="N31" s="303">
        <v>0</v>
      </c>
      <c r="O31" s="304">
        <f t="shared" si="6"/>
        <v>0</v>
      </c>
      <c r="P31" s="303">
        <f t="shared" si="7"/>
        <v>14</v>
      </c>
      <c r="Q31" s="304">
        <f t="shared" si="0"/>
        <v>87.5</v>
      </c>
      <c r="R31" s="98"/>
      <c r="S31" s="98"/>
      <c r="T31" s="98"/>
    </row>
    <row r="32" spans="1:20" s="121" customFormat="1" ht="12.75" customHeight="1" x14ac:dyDescent="0.5">
      <c r="A32" s="358">
        <v>12</v>
      </c>
      <c r="B32" s="359" t="s">
        <v>7</v>
      </c>
      <c r="C32" s="360">
        <f>'AUN-QA-11-4-1_adj'!P32</f>
        <v>32</v>
      </c>
      <c r="D32" s="360">
        <v>9</v>
      </c>
      <c r="E32" s="361">
        <f t="shared" si="1"/>
        <v>30</v>
      </c>
      <c r="F32" s="362">
        <v>12</v>
      </c>
      <c r="G32" s="361">
        <f t="shared" si="2"/>
        <v>40</v>
      </c>
      <c r="H32" s="362">
        <v>7</v>
      </c>
      <c r="I32" s="361">
        <f t="shared" si="3"/>
        <v>23.333333333333332</v>
      </c>
      <c r="J32" s="362">
        <v>0</v>
      </c>
      <c r="K32" s="361">
        <f t="shared" si="4"/>
        <v>0</v>
      </c>
      <c r="L32" s="362">
        <v>2</v>
      </c>
      <c r="M32" s="361">
        <f t="shared" si="5"/>
        <v>6.666666666666667</v>
      </c>
      <c r="N32" s="362">
        <v>0</v>
      </c>
      <c r="O32" s="363">
        <f t="shared" si="6"/>
        <v>0</v>
      </c>
      <c r="P32" s="362">
        <f t="shared" si="7"/>
        <v>30</v>
      </c>
      <c r="Q32" s="363">
        <f t="shared" si="0"/>
        <v>93.75</v>
      </c>
      <c r="R32" s="98"/>
      <c r="S32" s="98"/>
      <c r="T32" s="98"/>
    </row>
    <row r="33" spans="1:20" ht="12.75" customHeight="1" x14ac:dyDescent="0.5">
      <c r="A33" s="158">
        <v>13</v>
      </c>
      <c r="B33" s="159" t="s">
        <v>8</v>
      </c>
      <c r="C33" s="160">
        <f>'AUN-QA-11-4-1_adj'!P33</f>
        <v>34</v>
      </c>
      <c r="D33" s="160">
        <v>14</v>
      </c>
      <c r="E33" s="161">
        <f t="shared" si="1"/>
        <v>45.161290322580641</v>
      </c>
      <c r="F33" s="162">
        <v>13</v>
      </c>
      <c r="G33" s="161">
        <f t="shared" si="2"/>
        <v>41.935483870967744</v>
      </c>
      <c r="H33" s="162">
        <v>3</v>
      </c>
      <c r="I33" s="161">
        <f t="shared" si="3"/>
        <v>9.67741935483871</v>
      </c>
      <c r="J33" s="162">
        <v>1</v>
      </c>
      <c r="K33" s="161">
        <f t="shared" si="4"/>
        <v>3.225806451612903</v>
      </c>
      <c r="L33" s="162">
        <v>0</v>
      </c>
      <c r="M33" s="161">
        <f t="shared" si="5"/>
        <v>0</v>
      </c>
      <c r="N33" s="162">
        <v>0</v>
      </c>
      <c r="O33" s="163">
        <f t="shared" si="6"/>
        <v>0</v>
      </c>
      <c r="P33" s="162">
        <f t="shared" si="7"/>
        <v>31</v>
      </c>
      <c r="Q33" s="163">
        <f t="shared" si="0"/>
        <v>91.17647058823529</v>
      </c>
      <c r="R33" s="98"/>
      <c r="S33" s="98"/>
      <c r="T33" s="98"/>
    </row>
    <row r="34" spans="1:20" s="348" customFormat="1" ht="12.75" customHeight="1" x14ac:dyDescent="0.5">
      <c r="A34" s="338">
        <v>14</v>
      </c>
      <c r="B34" s="339" t="s">
        <v>9</v>
      </c>
      <c r="C34" s="319">
        <f>'AUN-QA-11-4-1_adj'!P34</f>
        <v>20</v>
      </c>
      <c r="D34" s="349">
        <v>12</v>
      </c>
      <c r="E34" s="350">
        <f t="shared" si="1"/>
        <v>60</v>
      </c>
      <c r="F34" s="351">
        <v>4</v>
      </c>
      <c r="G34" s="350">
        <f t="shared" si="2"/>
        <v>20</v>
      </c>
      <c r="H34" s="316">
        <v>4</v>
      </c>
      <c r="I34" s="317">
        <f t="shared" si="3"/>
        <v>20</v>
      </c>
      <c r="J34" s="351">
        <v>0</v>
      </c>
      <c r="K34" s="350">
        <f t="shared" si="4"/>
        <v>0</v>
      </c>
      <c r="L34" s="351">
        <v>0</v>
      </c>
      <c r="M34" s="350">
        <f t="shared" si="5"/>
        <v>0</v>
      </c>
      <c r="N34" s="351">
        <v>0</v>
      </c>
      <c r="O34" s="357">
        <f t="shared" si="6"/>
        <v>0</v>
      </c>
      <c r="P34" s="316">
        <f t="shared" si="7"/>
        <v>20</v>
      </c>
      <c r="Q34" s="318">
        <f t="shared" si="0"/>
        <v>100</v>
      </c>
      <c r="R34" s="347"/>
      <c r="S34" s="347"/>
      <c r="T34" s="347"/>
    </row>
    <row r="35" spans="1:20" ht="12.75" customHeight="1" x14ac:dyDescent="0.5">
      <c r="A35" s="158">
        <v>15</v>
      </c>
      <c r="B35" s="159" t="s">
        <v>10</v>
      </c>
      <c r="C35" s="160">
        <f>'AUN-QA-11-4-1_adj'!P35</f>
        <v>74</v>
      </c>
      <c r="D35" s="160">
        <v>13</v>
      </c>
      <c r="E35" s="161">
        <f t="shared" si="1"/>
        <v>17.80821917808219</v>
      </c>
      <c r="F35" s="162">
        <v>56</v>
      </c>
      <c r="G35" s="161">
        <f t="shared" si="2"/>
        <v>76.712328767123282</v>
      </c>
      <c r="H35" s="162">
        <v>3</v>
      </c>
      <c r="I35" s="161">
        <f t="shared" si="3"/>
        <v>4.10958904109589</v>
      </c>
      <c r="J35" s="162">
        <v>0</v>
      </c>
      <c r="K35" s="161">
        <f t="shared" si="4"/>
        <v>0</v>
      </c>
      <c r="L35" s="162">
        <v>1</v>
      </c>
      <c r="M35" s="161">
        <f t="shared" si="5"/>
        <v>1.3698630136986301</v>
      </c>
      <c r="N35" s="162">
        <v>0</v>
      </c>
      <c r="O35" s="163">
        <f t="shared" si="6"/>
        <v>0</v>
      </c>
      <c r="P35" s="162">
        <f t="shared" si="7"/>
        <v>73</v>
      </c>
      <c r="Q35" s="163">
        <f t="shared" si="0"/>
        <v>98.648648648648646</v>
      </c>
      <c r="R35" s="98"/>
      <c r="S35" s="98"/>
      <c r="T35" s="98"/>
    </row>
    <row r="36" spans="1:20" ht="12.75" customHeight="1" x14ac:dyDescent="0.5">
      <c r="A36" s="158">
        <v>16</v>
      </c>
      <c r="B36" s="159" t="s">
        <v>11</v>
      </c>
      <c r="C36" s="160">
        <f>'AUN-QA-11-4-1_adj'!P36</f>
        <v>73</v>
      </c>
      <c r="D36" s="160">
        <v>37</v>
      </c>
      <c r="E36" s="161">
        <f t="shared" si="1"/>
        <v>54.411764705882348</v>
      </c>
      <c r="F36" s="162">
        <v>26</v>
      </c>
      <c r="G36" s="161">
        <f t="shared" si="2"/>
        <v>38.235294117647058</v>
      </c>
      <c r="H36" s="162">
        <v>4</v>
      </c>
      <c r="I36" s="161">
        <f t="shared" si="3"/>
        <v>5.8823529411764701</v>
      </c>
      <c r="J36" s="162">
        <v>0</v>
      </c>
      <c r="K36" s="161">
        <f t="shared" si="4"/>
        <v>0</v>
      </c>
      <c r="L36" s="162">
        <v>1</v>
      </c>
      <c r="M36" s="161">
        <f t="shared" si="5"/>
        <v>1.4705882352941175</v>
      </c>
      <c r="N36" s="162">
        <v>0</v>
      </c>
      <c r="O36" s="163">
        <f t="shared" si="6"/>
        <v>0</v>
      </c>
      <c r="P36" s="162">
        <f t="shared" si="7"/>
        <v>68</v>
      </c>
      <c r="Q36" s="163">
        <f t="shared" si="0"/>
        <v>93.150684931506845</v>
      </c>
      <c r="R36" s="98"/>
      <c r="S36" s="98"/>
      <c r="T36" s="98"/>
    </row>
    <row r="37" spans="1:20" ht="12.75" customHeight="1" x14ac:dyDescent="0.5">
      <c r="A37" s="158">
        <v>17</v>
      </c>
      <c r="B37" s="159" t="s">
        <v>12</v>
      </c>
      <c r="C37" s="160">
        <f>'AUN-QA-11-4-1_adj'!P37</f>
        <v>39</v>
      </c>
      <c r="D37" s="160">
        <v>11</v>
      </c>
      <c r="E37" s="161">
        <f t="shared" si="1"/>
        <v>31.428571428571427</v>
      </c>
      <c r="F37" s="162">
        <v>19</v>
      </c>
      <c r="G37" s="161">
        <f t="shared" si="2"/>
        <v>54.285714285714285</v>
      </c>
      <c r="H37" s="162">
        <v>2</v>
      </c>
      <c r="I37" s="161">
        <f t="shared" si="3"/>
        <v>5.7142857142857144</v>
      </c>
      <c r="J37" s="162">
        <v>3</v>
      </c>
      <c r="K37" s="161">
        <f t="shared" si="4"/>
        <v>8.5714285714285712</v>
      </c>
      <c r="L37" s="162">
        <v>0</v>
      </c>
      <c r="M37" s="161">
        <f t="shared" si="5"/>
        <v>0</v>
      </c>
      <c r="N37" s="162">
        <v>0</v>
      </c>
      <c r="O37" s="163">
        <f t="shared" si="6"/>
        <v>0</v>
      </c>
      <c r="P37" s="162">
        <f t="shared" si="7"/>
        <v>35</v>
      </c>
      <c r="Q37" s="163">
        <f t="shared" si="0"/>
        <v>89.743589743589752</v>
      </c>
      <c r="R37" s="98"/>
      <c r="S37" s="98"/>
      <c r="T37" s="98"/>
    </row>
    <row r="38" spans="1:20" ht="12.75" customHeight="1" x14ac:dyDescent="0.5">
      <c r="A38" s="158">
        <v>18</v>
      </c>
      <c r="B38" s="159" t="s">
        <v>13</v>
      </c>
      <c r="C38" s="160">
        <f>'AUN-QA-11-4-1_adj'!P38</f>
        <v>28</v>
      </c>
      <c r="D38" s="160">
        <v>9</v>
      </c>
      <c r="E38" s="161">
        <f t="shared" si="1"/>
        <v>37.5</v>
      </c>
      <c r="F38" s="162">
        <v>9</v>
      </c>
      <c r="G38" s="161">
        <f t="shared" si="2"/>
        <v>37.5</v>
      </c>
      <c r="H38" s="162">
        <v>6</v>
      </c>
      <c r="I38" s="161">
        <f t="shared" si="3"/>
        <v>25</v>
      </c>
      <c r="J38" s="162">
        <v>0</v>
      </c>
      <c r="K38" s="161">
        <f t="shared" si="4"/>
        <v>0</v>
      </c>
      <c r="L38" s="162">
        <v>0</v>
      </c>
      <c r="M38" s="161">
        <f t="shared" si="5"/>
        <v>0</v>
      </c>
      <c r="N38" s="162">
        <v>0</v>
      </c>
      <c r="O38" s="163">
        <f t="shared" si="6"/>
        <v>0</v>
      </c>
      <c r="P38" s="162">
        <f t="shared" si="7"/>
        <v>24</v>
      </c>
      <c r="Q38" s="163">
        <f t="shared" si="0"/>
        <v>85.714285714285708</v>
      </c>
      <c r="R38" s="98"/>
      <c r="S38" s="98"/>
      <c r="T38" s="98"/>
    </row>
    <row r="39" spans="1:20" ht="12.75" customHeight="1" x14ac:dyDescent="0.5">
      <c r="A39" s="158">
        <v>19</v>
      </c>
      <c r="B39" s="159" t="s">
        <v>70</v>
      </c>
      <c r="C39" s="160">
        <f>'AUN-QA-11-4-1_adj'!P39</f>
        <v>21</v>
      </c>
      <c r="D39" s="160">
        <v>10</v>
      </c>
      <c r="E39" s="161">
        <f t="shared" si="1"/>
        <v>50</v>
      </c>
      <c r="F39" s="162">
        <v>10</v>
      </c>
      <c r="G39" s="161">
        <f t="shared" si="2"/>
        <v>50</v>
      </c>
      <c r="H39" s="162">
        <v>0</v>
      </c>
      <c r="I39" s="161">
        <f t="shared" si="3"/>
        <v>0</v>
      </c>
      <c r="J39" s="162">
        <v>0</v>
      </c>
      <c r="K39" s="161">
        <f t="shared" si="4"/>
        <v>0</v>
      </c>
      <c r="L39" s="162">
        <v>0</v>
      </c>
      <c r="M39" s="161">
        <f t="shared" si="5"/>
        <v>0</v>
      </c>
      <c r="N39" s="162">
        <v>0</v>
      </c>
      <c r="O39" s="163">
        <f t="shared" si="6"/>
        <v>0</v>
      </c>
      <c r="P39" s="162">
        <f t="shared" si="7"/>
        <v>20</v>
      </c>
      <c r="Q39" s="163">
        <f t="shared" si="0"/>
        <v>95.238095238095227</v>
      </c>
      <c r="R39" s="98"/>
      <c r="S39" s="98"/>
      <c r="T39" s="98"/>
    </row>
    <row r="40" spans="1:20" ht="12.75" customHeight="1" x14ac:dyDescent="0.5">
      <c r="A40" s="158">
        <v>20</v>
      </c>
      <c r="B40" s="159" t="s">
        <v>14</v>
      </c>
      <c r="C40" s="160">
        <f>'AUN-QA-11-4-1_adj'!P40</f>
        <v>68</v>
      </c>
      <c r="D40" s="160">
        <v>29</v>
      </c>
      <c r="E40" s="161">
        <f t="shared" si="1"/>
        <v>44.61538461538462</v>
      </c>
      <c r="F40" s="162">
        <v>27</v>
      </c>
      <c r="G40" s="161">
        <f t="shared" si="2"/>
        <v>41.53846153846154</v>
      </c>
      <c r="H40" s="162">
        <v>7</v>
      </c>
      <c r="I40" s="161">
        <f t="shared" si="3"/>
        <v>10.76923076923077</v>
      </c>
      <c r="J40" s="162">
        <v>2</v>
      </c>
      <c r="K40" s="161">
        <f t="shared" si="4"/>
        <v>3.0769230769230771</v>
      </c>
      <c r="L40" s="162">
        <v>0</v>
      </c>
      <c r="M40" s="161">
        <f t="shared" si="5"/>
        <v>0</v>
      </c>
      <c r="N40" s="162">
        <v>0</v>
      </c>
      <c r="O40" s="163">
        <f t="shared" si="6"/>
        <v>0</v>
      </c>
      <c r="P40" s="162">
        <f t="shared" si="7"/>
        <v>65</v>
      </c>
      <c r="Q40" s="163">
        <f t="shared" si="0"/>
        <v>95.588235294117652</v>
      </c>
      <c r="R40" s="98"/>
      <c r="S40" s="98"/>
      <c r="T40" s="98"/>
    </row>
    <row r="41" spans="1:20" ht="12.75" customHeight="1" x14ac:dyDescent="0.5">
      <c r="A41" s="110">
        <v>21</v>
      </c>
      <c r="B41" s="116" t="s">
        <v>15</v>
      </c>
      <c r="C41" s="106">
        <f>'AUN-QA-11-4-1_adj'!P41</f>
        <v>39</v>
      </c>
      <c r="D41" s="106">
        <v>11</v>
      </c>
      <c r="E41" s="107">
        <f t="shared" si="1"/>
        <v>37.931034482758619</v>
      </c>
      <c r="F41" s="108">
        <v>8</v>
      </c>
      <c r="G41" s="107">
        <f t="shared" si="2"/>
        <v>27.586206896551722</v>
      </c>
      <c r="H41" s="108">
        <v>4</v>
      </c>
      <c r="I41" s="107">
        <f t="shared" si="3"/>
        <v>13.793103448275861</v>
      </c>
      <c r="J41" s="108">
        <v>3</v>
      </c>
      <c r="K41" s="107">
        <f t="shared" si="4"/>
        <v>10.344827586206897</v>
      </c>
      <c r="L41" s="108">
        <v>3</v>
      </c>
      <c r="M41" s="107">
        <f t="shared" si="5"/>
        <v>10.344827586206897</v>
      </c>
      <c r="N41" s="108">
        <v>0</v>
      </c>
      <c r="O41" s="109">
        <f t="shared" si="6"/>
        <v>0</v>
      </c>
      <c r="P41" s="108">
        <f t="shared" si="7"/>
        <v>29</v>
      </c>
      <c r="Q41" s="109">
        <f t="shared" si="0"/>
        <v>74.358974358974365</v>
      </c>
      <c r="R41" s="98"/>
      <c r="S41" s="98"/>
      <c r="T41" s="98"/>
    </row>
    <row r="42" spans="1:20" s="90" customFormat="1" ht="12.75" customHeight="1" x14ac:dyDescent="0.5">
      <c r="A42" s="410" t="s">
        <v>60</v>
      </c>
      <c r="B42" s="411"/>
      <c r="C42" s="122">
        <f>C22+C23+C24+C25+C26+C32+C33+C34+C35+C36+C37+C38+C39+C40+C41</f>
        <v>762</v>
      </c>
      <c r="D42" s="122">
        <f>D22+D23+D24+D25+D26+D32+D33+D34+D35+D36+D37+D38+D39+D40+D41</f>
        <v>273</v>
      </c>
      <c r="E42" s="101">
        <f t="shared" si="1"/>
        <v>38.668555240793204</v>
      </c>
      <c r="F42" s="123">
        <f>F22+F23+F24+F25+F26+F32+F33+F34+F35+F36+F37+F38+F39+F40+F41</f>
        <v>324</v>
      </c>
      <c r="G42" s="101">
        <f t="shared" si="2"/>
        <v>45.892351274787536</v>
      </c>
      <c r="H42" s="123">
        <f>H22+H23+H24+H25+H26+H32+H33+H34+H35+H36+H37+H38+H39+H40+H41</f>
        <v>86</v>
      </c>
      <c r="I42" s="101">
        <f t="shared" si="3"/>
        <v>12.181303116147308</v>
      </c>
      <c r="J42" s="123">
        <f>J22+J23+J24+J25+J26+J32+J33+J34+J35+J36+J37+J38+J39+J40+J41</f>
        <v>14</v>
      </c>
      <c r="K42" s="101">
        <f t="shared" si="4"/>
        <v>1.9830028328611897</v>
      </c>
      <c r="L42" s="102">
        <f>L22+L23+L24+L25+L26+L32+L33+L34+L35+L36+L37+L38+L39+L40+L41</f>
        <v>9</v>
      </c>
      <c r="M42" s="101">
        <f t="shared" si="5"/>
        <v>1.2747875354107647</v>
      </c>
      <c r="N42" s="114">
        <f>N22+N23+N24+N25+N26+N32+N33+N34+N35+N36+N37+N38+N39+N40+N41</f>
        <v>0</v>
      </c>
      <c r="O42" s="103">
        <f t="shared" si="6"/>
        <v>0</v>
      </c>
      <c r="P42" s="123">
        <f>P22+P23+P24+P25+P26+P32+P33+P34+P35+P36+P37+P38+P39+P40+P41</f>
        <v>706</v>
      </c>
      <c r="Q42" s="103">
        <f t="shared" si="0"/>
        <v>92.650918635170598</v>
      </c>
      <c r="R42" s="98"/>
      <c r="S42" s="98"/>
      <c r="T42" s="98"/>
    </row>
    <row r="43" spans="1:20" ht="12.75" customHeight="1" x14ac:dyDescent="0.5">
      <c r="A43" s="110">
        <v>22</v>
      </c>
      <c r="B43" s="116" t="s">
        <v>16</v>
      </c>
      <c r="C43" s="106">
        <f>'AUN-QA-11-4-1_adj'!P43</f>
        <v>31</v>
      </c>
      <c r="D43" s="106">
        <v>10</v>
      </c>
      <c r="E43" s="107">
        <f t="shared" si="1"/>
        <v>43.478260869565219</v>
      </c>
      <c r="F43" s="108">
        <v>9</v>
      </c>
      <c r="G43" s="107">
        <f t="shared" si="2"/>
        <v>39.130434782608695</v>
      </c>
      <c r="H43" s="108">
        <v>2</v>
      </c>
      <c r="I43" s="107">
        <f t="shared" si="3"/>
        <v>8.695652173913043</v>
      </c>
      <c r="J43" s="108">
        <v>1</v>
      </c>
      <c r="K43" s="107">
        <f t="shared" si="4"/>
        <v>4.3478260869565215</v>
      </c>
      <c r="L43" s="108">
        <v>1</v>
      </c>
      <c r="M43" s="107">
        <f t="shared" si="5"/>
        <v>4.3478260869565215</v>
      </c>
      <c r="N43" s="108">
        <v>0</v>
      </c>
      <c r="O43" s="109">
        <f t="shared" si="6"/>
        <v>0</v>
      </c>
      <c r="P43" s="108">
        <f>N43+L43+J43+H43+F43+D43</f>
        <v>23</v>
      </c>
      <c r="Q43" s="109">
        <f t="shared" si="0"/>
        <v>74.193548387096769</v>
      </c>
      <c r="R43" s="98"/>
      <c r="S43" s="98"/>
      <c r="T43" s="98"/>
    </row>
    <row r="44" spans="1:20" ht="12.75" customHeight="1" x14ac:dyDescent="0.5">
      <c r="A44" s="158">
        <v>23</v>
      </c>
      <c r="B44" s="159" t="s">
        <v>17</v>
      </c>
      <c r="C44" s="160">
        <f>'AUN-QA-11-4-1_adj'!P44</f>
        <v>67</v>
      </c>
      <c r="D44" s="160">
        <v>28</v>
      </c>
      <c r="E44" s="161">
        <f t="shared" si="1"/>
        <v>45.161290322580641</v>
      </c>
      <c r="F44" s="162">
        <v>32</v>
      </c>
      <c r="G44" s="161">
        <f t="shared" si="2"/>
        <v>51.612903225806448</v>
      </c>
      <c r="H44" s="162">
        <v>2</v>
      </c>
      <c r="I44" s="161">
        <f t="shared" si="3"/>
        <v>3.225806451612903</v>
      </c>
      <c r="J44" s="162">
        <v>0</v>
      </c>
      <c r="K44" s="161">
        <f t="shared" si="4"/>
        <v>0</v>
      </c>
      <c r="L44" s="162">
        <v>0</v>
      </c>
      <c r="M44" s="161">
        <f t="shared" si="5"/>
        <v>0</v>
      </c>
      <c r="N44" s="162">
        <v>0</v>
      </c>
      <c r="O44" s="163">
        <f t="shared" si="6"/>
        <v>0</v>
      </c>
      <c r="P44" s="162">
        <f>N44+L44+J44+H44+F44+D44</f>
        <v>62</v>
      </c>
      <c r="Q44" s="163">
        <f t="shared" si="0"/>
        <v>92.537313432835816</v>
      </c>
      <c r="R44" s="98"/>
      <c r="S44" s="98"/>
      <c r="T44" s="98"/>
    </row>
    <row r="45" spans="1:20" ht="12.75" customHeight="1" x14ac:dyDescent="0.5">
      <c r="A45" s="167">
        <v>24</v>
      </c>
      <c r="B45" s="168" t="s">
        <v>65</v>
      </c>
      <c r="C45" s="169">
        <f>'AUN-QA-11-4-1_adj'!P45</f>
        <v>37</v>
      </c>
      <c r="D45" s="169">
        <v>25</v>
      </c>
      <c r="E45" s="170">
        <f t="shared" si="1"/>
        <v>67.567567567567565</v>
      </c>
      <c r="F45" s="171">
        <v>5</v>
      </c>
      <c r="G45" s="170">
        <f t="shared" si="2"/>
        <v>13.513513513513514</v>
      </c>
      <c r="H45" s="171">
        <v>6</v>
      </c>
      <c r="I45" s="170">
        <f t="shared" si="3"/>
        <v>16.216216216216218</v>
      </c>
      <c r="J45" s="171">
        <v>1</v>
      </c>
      <c r="K45" s="170">
        <f t="shared" si="4"/>
        <v>2.7027027027027026</v>
      </c>
      <c r="L45" s="171">
        <v>0</v>
      </c>
      <c r="M45" s="170">
        <f t="shared" si="5"/>
        <v>0</v>
      </c>
      <c r="N45" s="171">
        <v>0</v>
      </c>
      <c r="O45" s="172">
        <f t="shared" si="6"/>
        <v>0</v>
      </c>
      <c r="P45" s="171">
        <f>N45+L45+J45+H45+F45+D45</f>
        <v>37</v>
      </c>
      <c r="Q45" s="172">
        <f t="shared" si="0"/>
        <v>100</v>
      </c>
      <c r="R45" s="98"/>
      <c r="S45" s="98"/>
      <c r="T45" s="98"/>
    </row>
    <row r="46" spans="1:20" s="90" customFormat="1" ht="12.75" customHeight="1" x14ac:dyDescent="0.5">
      <c r="A46" s="412" t="s">
        <v>64</v>
      </c>
      <c r="B46" s="411"/>
      <c r="C46" s="100">
        <f>SUM(C43:C45)</f>
        <v>135</v>
      </c>
      <c r="D46" s="100">
        <f>SUM(D43:D45)</f>
        <v>63</v>
      </c>
      <c r="E46" s="101">
        <f t="shared" si="1"/>
        <v>51.639344262295083</v>
      </c>
      <c r="F46" s="102">
        <f>SUM(F43:F45)</f>
        <v>46</v>
      </c>
      <c r="G46" s="101">
        <f t="shared" si="2"/>
        <v>37.704918032786885</v>
      </c>
      <c r="H46" s="102">
        <f>SUM(H43:H45)</f>
        <v>10</v>
      </c>
      <c r="I46" s="101">
        <f t="shared" si="3"/>
        <v>8.1967213114754092</v>
      </c>
      <c r="J46" s="102">
        <f>SUM(J43:J45)</f>
        <v>2</v>
      </c>
      <c r="K46" s="101">
        <f t="shared" si="4"/>
        <v>1.639344262295082</v>
      </c>
      <c r="L46" s="102">
        <f>SUM(L43:L45)</f>
        <v>1</v>
      </c>
      <c r="M46" s="101">
        <f t="shared" si="5"/>
        <v>0.81967213114754101</v>
      </c>
      <c r="N46" s="102">
        <f>SUM(N43:N45)</f>
        <v>0</v>
      </c>
      <c r="O46" s="103">
        <f t="shared" si="6"/>
        <v>0</v>
      </c>
      <c r="P46" s="102">
        <f>SUM(P43:P45)</f>
        <v>122</v>
      </c>
      <c r="Q46" s="103">
        <f t="shared" si="0"/>
        <v>90.370370370370367</v>
      </c>
      <c r="R46" s="98"/>
      <c r="S46" s="98"/>
      <c r="T46" s="98"/>
    </row>
    <row r="47" spans="1:20" ht="12.75" customHeight="1" x14ac:dyDescent="0.5">
      <c r="A47" s="167">
        <v>25</v>
      </c>
      <c r="B47" s="168" t="s">
        <v>69</v>
      </c>
      <c r="C47" s="169">
        <f>'AUN-QA-11-4-1_adj'!P47</f>
        <v>46</v>
      </c>
      <c r="D47" s="169">
        <v>28</v>
      </c>
      <c r="E47" s="170">
        <f t="shared" si="1"/>
        <v>60.869565217391312</v>
      </c>
      <c r="F47" s="171">
        <v>10</v>
      </c>
      <c r="G47" s="170">
        <f t="shared" si="2"/>
        <v>21.739130434782609</v>
      </c>
      <c r="H47" s="171">
        <v>8</v>
      </c>
      <c r="I47" s="170">
        <f t="shared" si="3"/>
        <v>17.391304347826086</v>
      </c>
      <c r="J47" s="171">
        <v>0</v>
      </c>
      <c r="K47" s="170">
        <f t="shared" si="4"/>
        <v>0</v>
      </c>
      <c r="L47" s="171">
        <v>0</v>
      </c>
      <c r="M47" s="170">
        <f t="shared" si="5"/>
        <v>0</v>
      </c>
      <c r="N47" s="171">
        <v>0</v>
      </c>
      <c r="O47" s="172">
        <f t="shared" si="6"/>
        <v>0</v>
      </c>
      <c r="P47" s="171">
        <f>N47+L47+J47+H47+F47+D47</f>
        <v>46</v>
      </c>
      <c r="Q47" s="172">
        <f t="shared" si="0"/>
        <v>100</v>
      </c>
      <c r="R47" s="98"/>
      <c r="S47" s="98"/>
      <c r="T47" s="98"/>
    </row>
    <row r="48" spans="1:20" s="90" customFormat="1" ht="12.75" customHeight="1" x14ac:dyDescent="0.5">
      <c r="A48" s="412" t="s">
        <v>68</v>
      </c>
      <c r="B48" s="411"/>
      <c r="C48" s="100">
        <f>SUM(C47)</f>
        <v>46</v>
      </c>
      <c r="D48" s="100">
        <f>SUM(D47)</f>
        <v>28</v>
      </c>
      <c r="E48" s="101">
        <f t="shared" si="1"/>
        <v>60.869565217391312</v>
      </c>
      <c r="F48" s="102">
        <f>SUM(F47)</f>
        <v>10</v>
      </c>
      <c r="G48" s="101">
        <f t="shared" si="2"/>
        <v>21.739130434782609</v>
      </c>
      <c r="H48" s="102">
        <f>SUM(H47)</f>
        <v>8</v>
      </c>
      <c r="I48" s="101">
        <f t="shared" si="3"/>
        <v>17.391304347826086</v>
      </c>
      <c r="J48" s="102">
        <f>SUM(J47)</f>
        <v>0</v>
      </c>
      <c r="K48" s="101">
        <f t="shared" si="4"/>
        <v>0</v>
      </c>
      <c r="L48" s="102">
        <f>SUM(L47)</f>
        <v>0</v>
      </c>
      <c r="M48" s="101">
        <f t="shared" si="5"/>
        <v>0</v>
      </c>
      <c r="N48" s="102">
        <f>SUM(N47)</f>
        <v>0</v>
      </c>
      <c r="O48" s="103">
        <f t="shared" si="6"/>
        <v>0</v>
      </c>
      <c r="P48" s="102">
        <f>SUM(P47)</f>
        <v>46</v>
      </c>
      <c r="Q48" s="103">
        <f t="shared" si="0"/>
        <v>100</v>
      </c>
      <c r="R48" s="98"/>
      <c r="S48" s="98"/>
      <c r="T48" s="98"/>
    </row>
    <row r="49" spans="1:20" s="90" customFormat="1" ht="12.75" customHeight="1" thickBot="1" x14ac:dyDescent="0.55000000000000004">
      <c r="A49" s="413" t="s">
        <v>30</v>
      </c>
      <c r="B49" s="414"/>
      <c r="C49" s="352">
        <f>C48+C46+C42+C7+C21+C17</f>
        <v>1193</v>
      </c>
      <c r="D49" s="195">
        <f>D48+D46+D42+D7+D21+D17</f>
        <v>436</v>
      </c>
      <c r="E49" s="196">
        <f t="shared" si="1"/>
        <v>39.52855847688123</v>
      </c>
      <c r="F49" s="197">
        <f>F48+F46+F42+F7+F21+F17</f>
        <v>498</v>
      </c>
      <c r="G49" s="196">
        <f t="shared" si="2"/>
        <v>45.149592021758842</v>
      </c>
      <c r="H49" s="353">
        <f>H48+H46+H42+H7+H21+H17</f>
        <v>136</v>
      </c>
      <c r="I49" s="354">
        <f t="shared" si="3"/>
        <v>12.330009066183138</v>
      </c>
      <c r="J49" s="197">
        <f>J48+J46+J42+J7+J21+J17</f>
        <v>20</v>
      </c>
      <c r="K49" s="196">
        <f t="shared" si="4"/>
        <v>1.813236627379873</v>
      </c>
      <c r="L49" s="198">
        <f>L48+L46+L42+L7+L21+L17</f>
        <v>13</v>
      </c>
      <c r="M49" s="196">
        <f t="shared" si="5"/>
        <v>1.1786038077969174</v>
      </c>
      <c r="N49" s="102">
        <f>N48+N46+N42+N7+N21+N17</f>
        <v>0</v>
      </c>
      <c r="O49" s="199">
        <f t="shared" si="6"/>
        <v>0</v>
      </c>
      <c r="P49" s="355">
        <f>P48+P46+P42+P7+P21+P17</f>
        <v>1103</v>
      </c>
      <c r="Q49" s="356">
        <f t="shared" si="0"/>
        <v>92.45599329421627</v>
      </c>
      <c r="R49" s="98"/>
      <c r="S49" s="98"/>
      <c r="T49" s="98"/>
    </row>
    <row r="50" spans="1:20" ht="12.75" customHeight="1" thickTop="1" x14ac:dyDescent="0.5">
      <c r="F50" s="132"/>
      <c r="H50" s="134"/>
      <c r="L50" s="134"/>
      <c r="N50" s="134"/>
      <c r="P50" s="134"/>
      <c r="R50" s="121"/>
      <c r="S50" s="121"/>
      <c r="T50" s="121"/>
    </row>
    <row r="51" spans="1:20" x14ac:dyDescent="0.5">
      <c r="H51" s="134"/>
      <c r="L51" s="134"/>
      <c r="N51" s="134"/>
      <c r="P51" s="134"/>
      <c r="R51" s="121"/>
      <c r="S51" s="121"/>
      <c r="T51" s="121"/>
    </row>
    <row r="52" spans="1:20" x14ac:dyDescent="0.5">
      <c r="H52" s="134"/>
      <c r="L52" s="134"/>
      <c r="N52" s="134"/>
      <c r="P52" s="134"/>
      <c r="R52" s="121"/>
      <c r="S52" s="121"/>
      <c r="T52" s="121"/>
    </row>
    <row r="53" spans="1:20" x14ac:dyDescent="0.5">
      <c r="H53" s="134"/>
      <c r="L53" s="134"/>
      <c r="N53" s="134"/>
      <c r="P53" s="134"/>
      <c r="R53" s="121"/>
      <c r="S53" s="121"/>
      <c r="T53" s="121"/>
    </row>
    <row r="54" spans="1:20" x14ac:dyDescent="0.5">
      <c r="H54" s="134"/>
      <c r="L54" s="134"/>
      <c r="R54" s="121"/>
      <c r="S54" s="121"/>
      <c r="T54" s="121"/>
    </row>
    <row r="55" spans="1:20" s="131" customFormat="1" x14ac:dyDescent="0.5">
      <c r="A55" s="128"/>
      <c r="B55" s="129"/>
      <c r="C55" s="130"/>
      <c r="D55" s="130"/>
      <c r="F55" s="135"/>
      <c r="G55" s="133"/>
      <c r="H55" s="134"/>
      <c r="J55" s="130"/>
      <c r="L55" s="134"/>
      <c r="N55" s="130"/>
      <c r="P55" s="130"/>
      <c r="R55" s="136"/>
      <c r="S55" s="136"/>
      <c r="T55" s="136"/>
    </row>
    <row r="56" spans="1:20" s="131" customFormat="1" x14ac:dyDescent="0.5">
      <c r="A56" s="128"/>
      <c r="B56" s="129"/>
      <c r="C56" s="130"/>
      <c r="D56" s="130"/>
      <c r="F56" s="135"/>
      <c r="G56" s="133"/>
      <c r="H56" s="134"/>
      <c r="J56" s="130"/>
      <c r="L56" s="134"/>
      <c r="N56" s="130"/>
      <c r="P56" s="130"/>
      <c r="R56" s="136"/>
      <c r="S56" s="136"/>
      <c r="T56" s="136"/>
    </row>
    <row r="57" spans="1:20" s="131" customFormat="1" x14ac:dyDescent="0.5">
      <c r="A57" s="128"/>
      <c r="B57" s="129"/>
      <c r="C57" s="130"/>
      <c r="D57" s="130"/>
      <c r="F57" s="135"/>
      <c r="G57" s="133"/>
      <c r="H57" s="134"/>
      <c r="J57" s="130"/>
      <c r="L57" s="134"/>
      <c r="N57" s="130"/>
      <c r="P57" s="130"/>
      <c r="R57" s="136"/>
      <c r="S57" s="136"/>
      <c r="T57" s="136"/>
    </row>
    <row r="58" spans="1:20" s="131" customFormat="1" x14ac:dyDescent="0.5">
      <c r="A58" s="128"/>
      <c r="B58" s="129"/>
      <c r="C58" s="130"/>
      <c r="D58" s="130"/>
      <c r="F58" s="135"/>
      <c r="G58" s="133"/>
      <c r="H58" s="134"/>
      <c r="J58" s="130"/>
      <c r="L58" s="134"/>
      <c r="N58" s="130"/>
      <c r="P58" s="130"/>
      <c r="R58" s="136"/>
      <c r="S58" s="136"/>
      <c r="T58" s="136"/>
    </row>
    <row r="59" spans="1:20" s="131" customFormat="1" x14ac:dyDescent="0.5">
      <c r="A59" s="128"/>
      <c r="B59" s="129"/>
      <c r="C59" s="130"/>
      <c r="D59" s="130"/>
      <c r="F59" s="135"/>
      <c r="G59" s="133"/>
      <c r="H59" s="134"/>
      <c r="J59" s="130"/>
      <c r="L59" s="134"/>
      <c r="N59" s="130"/>
      <c r="P59" s="130"/>
      <c r="R59" s="136"/>
      <c r="S59" s="136"/>
      <c r="T59" s="136"/>
    </row>
    <row r="60" spans="1:20" s="131" customFormat="1" x14ac:dyDescent="0.5">
      <c r="A60" s="128"/>
      <c r="B60" s="129"/>
      <c r="C60" s="130"/>
      <c r="D60" s="130"/>
      <c r="F60" s="135"/>
      <c r="G60" s="133"/>
      <c r="H60" s="134"/>
      <c r="J60" s="130"/>
      <c r="L60" s="134"/>
      <c r="N60" s="130"/>
      <c r="P60" s="130"/>
      <c r="R60" s="136"/>
      <c r="S60" s="136"/>
      <c r="T60" s="136"/>
    </row>
    <row r="61" spans="1:20" s="131" customFormat="1" x14ac:dyDescent="0.5">
      <c r="A61" s="128"/>
      <c r="B61" s="129"/>
      <c r="C61" s="130"/>
      <c r="D61" s="130"/>
      <c r="F61" s="135"/>
      <c r="G61" s="133"/>
      <c r="H61" s="130"/>
      <c r="J61" s="130"/>
      <c r="L61" s="134"/>
      <c r="N61" s="130"/>
      <c r="P61" s="130"/>
      <c r="R61" s="136"/>
      <c r="S61" s="136"/>
      <c r="T61" s="136"/>
    </row>
    <row r="62" spans="1:20" s="131" customFormat="1" x14ac:dyDescent="0.5">
      <c r="A62" s="128"/>
      <c r="B62" s="129"/>
      <c r="C62" s="130"/>
      <c r="D62" s="130"/>
      <c r="F62" s="135"/>
      <c r="G62" s="133"/>
      <c r="H62" s="130"/>
      <c r="J62" s="130"/>
      <c r="L62" s="134"/>
      <c r="N62" s="130"/>
      <c r="P62" s="130"/>
      <c r="R62" s="136"/>
      <c r="S62" s="136"/>
      <c r="T62" s="136"/>
    </row>
    <row r="63" spans="1:20" s="131" customFormat="1" x14ac:dyDescent="0.5">
      <c r="A63" s="128"/>
      <c r="B63" s="129"/>
      <c r="C63" s="130"/>
      <c r="D63" s="130"/>
      <c r="F63" s="135"/>
      <c r="G63" s="133"/>
      <c r="H63" s="130"/>
      <c r="J63" s="130"/>
      <c r="L63" s="134"/>
      <c r="N63" s="130"/>
      <c r="P63" s="130"/>
      <c r="R63" s="136"/>
      <c r="S63" s="136"/>
      <c r="T63" s="136"/>
    </row>
    <row r="64" spans="1:20" s="131" customFormat="1" x14ac:dyDescent="0.5">
      <c r="A64" s="128"/>
      <c r="B64" s="129"/>
      <c r="C64" s="130"/>
      <c r="D64" s="130"/>
      <c r="F64" s="135"/>
      <c r="G64" s="133"/>
      <c r="H64" s="130"/>
      <c r="J64" s="130"/>
      <c r="L64" s="134"/>
      <c r="N64" s="130"/>
      <c r="P64" s="130"/>
      <c r="R64" s="136"/>
      <c r="S64" s="136"/>
      <c r="T64" s="136"/>
    </row>
    <row r="65" spans="1:20" s="131" customFormat="1" x14ac:dyDescent="0.5">
      <c r="A65" s="128"/>
      <c r="B65" s="129"/>
      <c r="C65" s="130"/>
      <c r="D65" s="130"/>
      <c r="F65" s="135"/>
      <c r="G65" s="133"/>
      <c r="H65" s="130"/>
      <c r="J65" s="130"/>
      <c r="L65" s="134"/>
      <c r="N65" s="130"/>
      <c r="P65" s="130"/>
      <c r="R65" s="136"/>
      <c r="S65" s="136"/>
      <c r="T65" s="136"/>
    </row>
    <row r="66" spans="1:20" s="131" customFormat="1" x14ac:dyDescent="0.5">
      <c r="A66" s="128"/>
      <c r="B66" s="129"/>
      <c r="C66" s="130"/>
      <c r="D66" s="130"/>
      <c r="F66" s="135"/>
      <c r="G66" s="133"/>
      <c r="H66" s="130"/>
      <c r="J66" s="130"/>
      <c r="L66" s="134"/>
      <c r="N66" s="130"/>
      <c r="P66" s="130"/>
      <c r="R66" s="136"/>
      <c r="S66" s="136"/>
      <c r="T66" s="136"/>
    </row>
    <row r="67" spans="1:20" s="131" customFormat="1" x14ac:dyDescent="0.5">
      <c r="A67" s="128"/>
      <c r="B67" s="129"/>
      <c r="C67" s="130"/>
      <c r="D67" s="130"/>
      <c r="F67" s="135"/>
      <c r="G67" s="133"/>
      <c r="H67" s="130"/>
      <c r="J67" s="130"/>
      <c r="L67" s="134"/>
      <c r="N67" s="130"/>
      <c r="P67" s="130"/>
      <c r="R67" s="136"/>
      <c r="S67" s="136"/>
      <c r="T67" s="136"/>
    </row>
    <row r="68" spans="1:20" s="131" customFormat="1" x14ac:dyDescent="0.5">
      <c r="A68" s="128"/>
      <c r="B68" s="129"/>
      <c r="C68" s="130"/>
      <c r="D68" s="130"/>
      <c r="F68" s="135"/>
      <c r="G68" s="133"/>
      <c r="H68" s="130"/>
      <c r="J68" s="130"/>
      <c r="L68" s="134"/>
      <c r="N68" s="130"/>
      <c r="P68" s="130"/>
      <c r="R68" s="136"/>
      <c r="S68" s="136"/>
      <c r="T68" s="136"/>
    </row>
    <row r="69" spans="1:20" s="131" customFormat="1" x14ac:dyDescent="0.5">
      <c r="A69" s="128"/>
      <c r="B69" s="129"/>
      <c r="C69" s="130"/>
      <c r="D69" s="130"/>
      <c r="F69" s="135"/>
      <c r="G69" s="133"/>
      <c r="H69" s="130"/>
      <c r="J69" s="130"/>
      <c r="L69" s="134"/>
      <c r="N69" s="130"/>
      <c r="P69" s="130"/>
      <c r="R69" s="136"/>
      <c r="S69" s="136"/>
      <c r="T69" s="136"/>
    </row>
    <row r="70" spans="1:20" s="131" customFormat="1" x14ac:dyDescent="0.5">
      <c r="A70" s="128"/>
      <c r="B70" s="129"/>
      <c r="C70" s="130"/>
      <c r="D70" s="130"/>
      <c r="F70" s="135"/>
      <c r="G70" s="133"/>
      <c r="H70" s="130"/>
      <c r="J70" s="130"/>
      <c r="L70" s="134"/>
      <c r="N70" s="130"/>
      <c r="P70" s="130"/>
      <c r="R70" s="136"/>
      <c r="S70" s="136"/>
      <c r="T70" s="136"/>
    </row>
    <row r="71" spans="1:20" s="131" customFormat="1" x14ac:dyDescent="0.5">
      <c r="A71" s="128"/>
      <c r="B71" s="129"/>
      <c r="C71" s="130"/>
      <c r="D71" s="130"/>
      <c r="F71" s="135"/>
      <c r="G71" s="133"/>
      <c r="H71" s="130"/>
      <c r="J71" s="130"/>
      <c r="L71" s="134"/>
      <c r="N71" s="130"/>
      <c r="P71" s="130"/>
      <c r="R71" s="136"/>
      <c r="S71" s="136"/>
      <c r="T71" s="136"/>
    </row>
    <row r="72" spans="1:20" s="131" customFormat="1" x14ac:dyDescent="0.5">
      <c r="A72" s="128"/>
      <c r="B72" s="129"/>
      <c r="C72" s="130"/>
      <c r="D72" s="130"/>
      <c r="F72" s="135"/>
      <c r="G72" s="133"/>
      <c r="H72" s="130"/>
      <c r="J72" s="130"/>
      <c r="L72" s="134"/>
      <c r="N72" s="130"/>
      <c r="P72" s="130"/>
      <c r="R72" s="136"/>
      <c r="S72" s="136"/>
      <c r="T72" s="136"/>
    </row>
    <row r="73" spans="1:20" s="131" customFormat="1" x14ac:dyDescent="0.5">
      <c r="A73" s="128"/>
      <c r="B73" s="129"/>
      <c r="C73" s="130"/>
      <c r="D73" s="130"/>
      <c r="F73" s="135"/>
      <c r="G73" s="133"/>
      <c r="H73" s="130"/>
      <c r="J73" s="130"/>
      <c r="L73" s="134"/>
      <c r="N73" s="130"/>
      <c r="P73" s="130"/>
      <c r="R73" s="136"/>
      <c r="S73" s="136"/>
      <c r="T73" s="136"/>
    </row>
    <row r="74" spans="1:20" s="131" customFormat="1" x14ac:dyDescent="0.5">
      <c r="A74" s="128"/>
      <c r="B74" s="129"/>
      <c r="C74" s="130"/>
      <c r="D74" s="130"/>
      <c r="F74" s="135"/>
      <c r="G74" s="133"/>
      <c r="H74" s="130"/>
      <c r="J74" s="130"/>
      <c r="L74" s="134"/>
      <c r="N74" s="130"/>
      <c r="P74" s="130"/>
      <c r="R74" s="136"/>
      <c r="S74" s="136"/>
      <c r="T74" s="136"/>
    </row>
    <row r="75" spans="1:20" s="131" customFormat="1" x14ac:dyDescent="0.5">
      <c r="A75" s="128"/>
      <c r="B75" s="129"/>
      <c r="C75" s="130"/>
      <c r="D75" s="130"/>
      <c r="F75" s="135"/>
      <c r="G75" s="133"/>
      <c r="H75" s="130"/>
      <c r="J75" s="130"/>
      <c r="L75" s="134"/>
      <c r="N75" s="130"/>
      <c r="P75" s="130"/>
      <c r="R75" s="136"/>
      <c r="S75" s="136"/>
      <c r="T75" s="136"/>
    </row>
    <row r="76" spans="1:20" s="131" customFormat="1" x14ac:dyDescent="0.5">
      <c r="A76" s="128"/>
      <c r="B76" s="129"/>
      <c r="C76" s="130"/>
      <c r="D76" s="130"/>
      <c r="F76" s="135"/>
      <c r="G76" s="133"/>
      <c r="H76" s="130"/>
      <c r="J76" s="130"/>
      <c r="L76" s="134"/>
      <c r="N76" s="130"/>
      <c r="P76" s="130"/>
      <c r="R76" s="136"/>
      <c r="S76" s="136"/>
      <c r="T76" s="136"/>
    </row>
    <row r="77" spans="1:20" s="131" customFormat="1" x14ac:dyDescent="0.5">
      <c r="A77" s="128"/>
      <c r="B77" s="129"/>
      <c r="C77" s="130"/>
      <c r="D77" s="130"/>
      <c r="F77" s="135"/>
      <c r="G77" s="133"/>
      <c r="H77" s="130"/>
      <c r="J77" s="130"/>
      <c r="L77" s="134"/>
      <c r="N77" s="130"/>
      <c r="P77" s="130"/>
      <c r="R77" s="136"/>
      <c r="S77" s="136"/>
      <c r="T77" s="136"/>
    </row>
    <row r="78" spans="1:20" s="131" customFormat="1" x14ac:dyDescent="0.5">
      <c r="A78" s="128"/>
      <c r="B78" s="129"/>
      <c r="C78" s="130"/>
      <c r="D78" s="130"/>
      <c r="F78" s="135"/>
      <c r="G78" s="133"/>
      <c r="H78" s="130"/>
      <c r="J78" s="130"/>
      <c r="L78" s="134"/>
      <c r="N78" s="130"/>
      <c r="P78" s="130"/>
      <c r="R78" s="136"/>
      <c r="S78" s="136"/>
      <c r="T78" s="136"/>
    </row>
    <row r="79" spans="1:20" s="131" customFormat="1" x14ac:dyDescent="0.5">
      <c r="A79" s="128"/>
      <c r="B79" s="129"/>
      <c r="C79" s="130"/>
      <c r="D79" s="130"/>
      <c r="F79" s="135"/>
      <c r="G79" s="133"/>
      <c r="H79" s="130"/>
      <c r="J79" s="130"/>
      <c r="L79" s="134"/>
      <c r="N79" s="130"/>
      <c r="P79" s="130"/>
      <c r="R79" s="136"/>
      <c r="S79" s="136"/>
      <c r="T79" s="136"/>
    </row>
    <row r="80" spans="1:20" s="131" customFormat="1" x14ac:dyDescent="0.5">
      <c r="A80" s="128"/>
      <c r="B80" s="129"/>
      <c r="C80" s="130"/>
      <c r="D80" s="130"/>
      <c r="F80" s="135"/>
      <c r="G80" s="133"/>
      <c r="H80" s="130"/>
      <c r="J80" s="130"/>
      <c r="L80" s="134"/>
      <c r="N80" s="130"/>
      <c r="P80" s="130"/>
      <c r="R80" s="136"/>
      <c r="S80" s="136"/>
      <c r="T80" s="136"/>
    </row>
    <row r="81" spans="1:20" s="131" customFormat="1" x14ac:dyDescent="0.5">
      <c r="A81" s="128"/>
      <c r="B81" s="129"/>
      <c r="C81" s="130"/>
      <c r="D81" s="130"/>
      <c r="F81" s="135"/>
      <c r="G81" s="133"/>
      <c r="H81" s="130"/>
      <c r="J81" s="130"/>
      <c r="L81" s="134"/>
      <c r="N81" s="130"/>
      <c r="P81" s="130"/>
      <c r="R81" s="136"/>
      <c r="S81" s="136"/>
      <c r="T81" s="136"/>
    </row>
    <row r="82" spans="1:20" s="131" customFormat="1" x14ac:dyDescent="0.5">
      <c r="A82" s="128"/>
      <c r="B82" s="129"/>
      <c r="C82" s="130"/>
      <c r="D82" s="130"/>
      <c r="F82" s="135"/>
      <c r="G82" s="133"/>
      <c r="H82" s="130"/>
      <c r="J82" s="130"/>
      <c r="L82" s="134"/>
      <c r="N82" s="130"/>
      <c r="P82" s="130"/>
      <c r="R82" s="136"/>
      <c r="S82" s="136"/>
      <c r="T82" s="136"/>
    </row>
    <row r="83" spans="1:20" s="131" customFormat="1" x14ac:dyDescent="0.5">
      <c r="A83" s="128"/>
      <c r="B83" s="129"/>
      <c r="C83" s="130"/>
      <c r="D83" s="130"/>
      <c r="F83" s="135"/>
      <c r="G83" s="133"/>
      <c r="H83" s="130"/>
      <c r="J83" s="130"/>
      <c r="L83" s="134"/>
      <c r="N83" s="130"/>
      <c r="P83" s="130"/>
      <c r="R83" s="136"/>
      <c r="S83" s="136"/>
      <c r="T83" s="136"/>
    </row>
    <row r="84" spans="1:20" s="131" customFormat="1" x14ac:dyDescent="0.5">
      <c r="A84" s="128"/>
      <c r="B84" s="129"/>
      <c r="C84" s="130"/>
      <c r="D84" s="130"/>
      <c r="F84" s="135"/>
      <c r="G84" s="133"/>
      <c r="H84" s="130"/>
      <c r="J84" s="130"/>
      <c r="L84" s="134"/>
      <c r="N84" s="130"/>
      <c r="P84" s="130"/>
      <c r="R84" s="136"/>
      <c r="S84" s="136"/>
      <c r="T84" s="136"/>
    </row>
    <row r="85" spans="1:20" s="131" customFormat="1" x14ac:dyDescent="0.5">
      <c r="A85" s="128"/>
      <c r="B85" s="129"/>
      <c r="C85" s="130"/>
      <c r="D85" s="130"/>
      <c r="F85" s="135"/>
      <c r="G85" s="133"/>
      <c r="H85" s="130"/>
      <c r="J85" s="130"/>
      <c r="L85" s="134"/>
      <c r="N85" s="130"/>
      <c r="P85" s="130"/>
      <c r="R85" s="136"/>
      <c r="S85" s="136"/>
      <c r="T85" s="136"/>
    </row>
    <row r="86" spans="1:20" s="131" customFormat="1" x14ac:dyDescent="0.5">
      <c r="A86" s="128"/>
      <c r="B86" s="129"/>
      <c r="C86" s="130"/>
      <c r="D86" s="130"/>
      <c r="F86" s="135"/>
      <c r="G86" s="133"/>
      <c r="H86" s="130"/>
      <c r="J86" s="130"/>
      <c r="L86" s="134"/>
      <c r="N86" s="130"/>
      <c r="P86" s="130"/>
      <c r="R86" s="136"/>
      <c r="S86" s="136"/>
      <c r="T86" s="136"/>
    </row>
    <row r="87" spans="1:20" s="131" customFormat="1" x14ac:dyDescent="0.5">
      <c r="A87" s="128"/>
      <c r="B87" s="129"/>
      <c r="C87" s="130"/>
      <c r="D87" s="130"/>
      <c r="F87" s="135"/>
      <c r="G87" s="133"/>
      <c r="H87" s="130"/>
      <c r="J87" s="130"/>
      <c r="L87" s="134"/>
      <c r="N87" s="130"/>
      <c r="P87" s="130"/>
      <c r="R87" s="136"/>
      <c r="S87" s="136"/>
      <c r="T87" s="136"/>
    </row>
    <row r="88" spans="1:20" s="131" customFormat="1" x14ac:dyDescent="0.5">
      <c r="A88" s="128"/>
      <c r="B88" s="129"/>
      <c r="C88" s="130"/>
      <c r="D88" s="130"/>
      <c r="F88" s="135"/>
      <c r="G88" s="133"/>
      <c r="H88" s="130"/>
      <c r="J88" s="130"/>
      <c r="L88" s="134"/>
      <c r="N88" s="130"/>
      <c r="P88" s="130"/>
    </row>
    <row r="89" spans="1:20" s="131" customFormat="1" x14ac:dyDescent="0.5">
      <c r="A89" s="128"/>
      <c r="B89" s="129"/>
      <c r="C89" s="130"/>
      <c r="D89" s="130"/>
      <c r="F89" s="135"/>
      <c r="G89" s="133"/>
      <c r="H89" s="130"/>
      <c r="J89" s="130"/>
      <c r="L89" s="134"/>
      <c r="N89" s="130"/>
      <c r="P89" s="130"/>
    </row>
    <row r="90" spans="1:20" s="131" customFormat="1" x14ac:dyDescent="0.5">
      <c r="A90" s="128"/>
      <c r="B90" s="129"/>
      <c r="C90" s="130"/>
      <c r="D90" s="130"/>
      <c r="F90" s="135"/>
      <c r="G90" s="133"/>
      <c r="H90" s="130"/>
      <c r="J90" s="130"/>
      <c r="L90" s="134"/>
      <c r="N90" s="130"/>
      <c r="P90" s="130"/>
    </row>
    <row r="91" spans="1:20" s="131" customFormat="1" x14ac:dyDescent="0.5">
      <c r="A91" s="128"/>
      <c r="B91" s="129"/>
      <c r="C91" s="130"/>
      <c r="D91" s="130"/>
      <c r="F91" s="135"/>
      <c r="G91" s="133"/>
      <c r="H91" s="130"/>
      <c r="J91" s="130"/>
      <c r="L91" s="134"/>
      <c r="N91" s="130"/>
      <c r="P91" s="130"/>
    </row>
    <row r="92" spans="1:20" s="131" customFormat="1" x14ac:dyDescent="0.5">
      <c r="A92" s="128"/>
      <c r="B92" s="129"/>
      <c r="C92" s="130"/>
      <c r="D92" s="130"/>
      <c r="F92" s="135"/>
      <c r="G92" s="133"/>
      <c r="H92" s="130"/>
      <c r="J92" s="130"/>
      <c r="L92" s="134"/>
      <c r="N92" s="130"/>
      <c r="P92" s="130"/>
    </row>
    <row r="93" spans="1:20" s="131" customFormat="1" x14ac:dyDescent="0.5">
      <c r="A93" s="128"/>
      <c r="B93" s="129"/>
      <c r="C93" s="130"/>
      <c r="D93" s="130"/>
      <c r="F93" s="135"/>
      <c r="G93" s="133"/>
      <c r="H93" s="130"/>
      <c r="J93" s="130"/>
      <c r="L93" s="134"/>
      <c r="N93" s="130"/>
      <c r="P93" s="130"/>
    </row>
    <row r="94" spans="1:20" s="131" customFormat="1" x14ac:dyDescent="0.5">
      <c r="A94" s="128"/>
      <c r="B94" s="129"/>
      <c r="C94" s="130"/>
      <c r="D94" s="130"/>
      <c r="F94" s="135"/>
      <c r="G94" s="133"/>
      <c r="H94" s="130"/>
      <c r="J94" s="130"/>
      <c r="L94" s="134"/>
      <c r="N94" s="130"/>
      <c r="P94" s="130"/>
    </row>
    <row r="95" spans="1:20" s="131" customFormat="1" x14ac:dyDescent="0.5">
      <c r="A95" s="128"/>
      <c r="B95" s="129"/>
      <c r="C95" s="130"/>
      <c r="D95" s="130"/>
      <c r="F95" s="135"/>
      <c r="G95" s="133"/>
      <c r="H95" s="130"/>
      <c r="J95" s="130"/>
      <c r="L95" s="134"/>
      <c r="N95" s="130"/>
      <c r="P95" s="130"/>
    </row>
    <row r="96" spans="1:20" s="131" customFormat="1" x14ac:dyDescent="0.5">
      <c r="A96" s="128"/>
      <c r="B96" s="129"/>
      <c r="C96" s="130"/>
      <c r="D96" s="130"/>
      <c r="F96" s="135"/>
      <c r="G96" s="133"/>
      <c r="H96" s="130"/>
      <c r="J96" s="130"/>
      <c r="L96" s="134"/>
      <c r="N96" s="130"/>
      <c r="P96" s="130"/>
    </row>
    <row r="97" spans="1:16" s="131" customFormat="1" x14ac:dyDescent="0.5">
      <c r="A97" s="128"/>
      <c r="B97" s="129"/>
      <c r="C97" s="130"/>
      <c r="D97" s="130"/>
      <c r="F97" s="135"/>
      <c r="G97" s="133"/>
      <c r="H97" s="130"/>
      <c r="J97" s="130"/>
      <c r="L97" s="134"/>
      <c r="N97" s="130"/>
      <c r="P97" s="130"/>
    </row>
    <row r="98" spans="1:16" s="131" customFormat="1" x14ac:dyDescent="0.5">
      <c r="A98" s="128"/>
      <c r="B98" s="129"/>
      <c r="C98" s="130"/>
      <c r="D98" s="130"/>
      <c r="F98" s="135"/>
      <c r="G98" s="133"/>
      <c r="H98" s="130"/>
      <c r="J98" s="130"/>
      <c r="L98" s="134"/>
      <c r="N98" s="130"/>
      <c r="P98" s="130"/>
    </row>
    <row r="99" spans="1:16" s="131" customFormat="1" x14ac:dyDescent="0.5">
      <c r="A99" s="128"/>
      <c r="B99" s="129"/>
      <c r="C99" s="130"/>
      <c r="D99" s="130"/>
      <c r="F99" s="135"/>
      <c r="G99" s="133"/>
      <c r="H99" s="130"/>
      <c r="J99" s="130"/>
      <c r="L99" s="134"/>
      <c r="N99" s="130"/>
      <c r="P99" s="130"/>
    </row>
    <row r="100" spans="1:16" s="131" customFormat="1" x14ac:dyDescent="0.5">
      <c r="A100" s="128"/>
      <c r="B100" s="129"/>
      <c r="C100" s="130"/>
      <c r="D100" s="130"/>
      <c r="F100" s="135"/>
      <c r="G100" s="133"/>
      <c r="H100" s="130"/>
      <c r="J100" s="130"/>
      <c r="L100" s="134"/>
      <c r="N100" s="130"/>
      <c r="P100" s="130"/>
    </row>
    <row r="101" spans="1:16" s="131" customFormat="1" x14ac:dyDescent="0.5">
      <c r="A101" s="128"/>
      <c r="B101" s="129"/>
      <c r="C101" s="130"/>
      <c r="D101" s="130"/>
      <c r="F101" s="135"/>
      <c r="G101" s="133"/>
      <c r="H101" s="130"/>
      <c r="J101" s="130"/>
      <c r="L101" s="134"/>
      <c r="N101" s="130"/>
      <c r="P101" s="130"/>
    </row>
    <row r="102" spans="1:16" s="131" customFormat="1" x14ac:dyDescent="0.5">
      <c r="A102" s="128"/>
      <c r="B102" s="129"/>
      <c r="C102" s="130"/>
      <c r="D102" s="130"/>
      <c r="F102" s="135"/>
      <c r="G102" s="133"/>
      <c r="H102" s="130"/>
      <c r="J102" s="130"/>
      <c r="L102" s="134"/>
      <c r="N102" s="130"/>
      <c r="P102" s="130"/>
    </row>
    <row r="103" spans="1:16" s="131" customFormat="1" x14ac:dyDescent="0.5">
      <c r="A103" s="128"/>
      <c r="B103" s="129"/>
      <c r="C103" s="130"/>
      <c r="D103" s="130"/>
      <c r="F103" s="135"/>
      <c r="G103" s="133"/>
      <c r="H103" s="130"/>
      <c r="J103" s="130"/>
      <c r="L103" s="134"/>
      <c r="N103" s="130"/>
      <c r="P103" s="130"/>
    </row>
    <row r="104" spans="1:16" s="131" customFormat="1" x14ac:dyDescent="0.5">
      <c r="A104" s="128"/>
      <c r="B104" s="129"/>
      <c r="C104" s="130"/>
      <c r="D104" s="130"/>
      <c r="F104" s="135"/>
      <c r="G104" s="133"/>
      <c r="H104" s="130"/>
      <c r="J104" s="130"/>
      <c r="L104" s="134"/>
      <c r="N104" s="130"/>
      <c r="P104" s="130"/>
    </row>
    <row r="105" spans="1:16" s="131" customFormat="1" x14ac:dyDescent="0.5">
      <c r="A105" s="128"/>
      <c r="B105" s="129"/>
      <c r="C105" s="130"/>
      <c r="D105" s="130"/>
      <c r="F105" s="135"/>
      <c r="G105" s="133"/>
      <c r="H105" s="130"/>
      <c r="J105" s="130"/>
      <c r="L105" s="134"/>
      <c r="N105" s="130"/>
      <c r="P105" s="130"/>
    </row>
    <row r="106" spans="1:16" s="131" customFormat="1" x14ac:dyDescent="0.5">
      <c r="A106" s="128"/>
      <c r="B106" s="129"/>
      <c r="C106" s="130"/>
      <c r="D106" s="130"/>
      <c r="F106" s="135"/>
      <c r="G106" s="133"/>
      <c r="H106" s="130"/>
      <c r="J106" s="130"/>
      <c r="L106" s="134"/>
      <c r="N106" s="130"/>
      <c r="P106" s="130"/>
    </row>
    <row r="107" spans="1:16" s="131" customFormat="1" x14ac:dyDescent="0.5">
      <c r="A107" s="128"/>
      <c r="B107" s="129"/>
      <c r="C107" s="130"/>
      <c r="D107" s="130"/>
      <c r="F107" s="135"/>
      <c r="G107" s="133"/>
      <c r="H107" s="130"/>
      <c r="J107" s="130"/>
      <c r="L107" s="134"/>
      <c r="N107" s="130"/>
      <c r="P107" s="130"/>
    </row>
    <row r="108" spans="1:16" s="131" customFormat="1" x14ac:dyDescent="0.5">
      <c r="A108" s="128"/>
      <c r="B108" s="129"/>
      <c r="C108" s="130"/>
      <c r="D108" s="130"/>
      <c r="F108" s="135"/>
      <c r="G108" s="133"/>
      <c r="H108" s="130"/>
      <c r="J108" s="130"/>
      <c r="L108" s="134"/>
      <c r="N108" s="130"/>
      <c r="P108" s="130"/>
    </row>
    <row r="109" spans="1:16" s="131" customFormat="1" x14ac:dyDescent="0.5">
      <c r="A109" s="128"/>
      <c r="B109" s="129"/>
      <c r="C109" s="130"/>
      <c r="D109" s="130"/>
      <c r="F109" s="135"/>
      <c r="G109" s="133"/>
      <c r="H109" s="130"/>
      <c r="J109" s="130"/>
      <c r="L109" s="134"/>
      <c r="N109" s="130"/>
      <c r="P109" s="130"/>
    </row>
    <row r="110" spans="1:16" s="131" customFormat="1" x14ac:dyDescent="0.5">
      <c r="A110" s="128"/>
      <c r="B110" s="129"/>
      <c r="C110" s="130"/>
      <c r="D110" s="130"/>
      <c r="F110" s="135"/>
      <c r="G110" s="133"/>
      <c r="H110" s="130"/>
      <c r="J110" s="130"/>
      <c r="L110" s="134"/>
      <c r="N110" s="130"/>
      <c r="P110" s="130"/>
    </row>
    <row r="111" spans="1:16" s="131" customFormat="1" x14ac:dyDescent="0.5">
      <c r="A111" s="128"/>
      <c r="B111" s="129"/>
      <c r="C111" s="130"/>
      <c r="D111" s="130"/>
      <c r="F111" s="135"/>
      <c r="G111" s="133"/>
      <c r="H111" s="130"/>
      <c r="J111" s="130"/>
      <c r="L111" s="134"/>
      <c r="N111" s="130"/>
      <c r="P111" s="130"/>
    </row>
    <row r="112" spans="1:16" s="131" customFormat="1" x14ac:dyDescent="0.5">
      <c r="A112" s="128"/>
      <c r="B112" s="129"/>
      <c r="C112" s="130"/>
      <c r="D112" s="130"/>
      <c r="F112" s="135"/>
      <c r="G112" s="133"/>
      <c r="H112" s="130"/>
      <c r="J112" s="130"/>
      <c r="L112" s="134"/>
      <c r="N112" s="130"/>
      <c r="P112" s="130"/>
    </row>
    <row r="113" spans="1:16" s="131" customFormat="1" x14ac:dyDescent="0.5">
      <c r="A113" s="128"/>
      <c r="B113" s="129"/>
      <c r="C113" s="130"/>
      <c r="D113" s="130"/>
      <c r="F113" s="135"/>
      <c r="G113" s="133"/>
      <c r="H113" s="130"/>
      <c r="J113" s="130"/>
      <c r="L113" s="134"/>
      <c r="N113" s="130"/>
      <c r="P113" s="130"/>
    </row>
    <row r="114" spans="1:16" s="131" customFormat="1" x14ac:dyDescent="0.5">
      <c r="A114" s="128"/>
      <c r="B114" s="129"/>
      <c r="C114" s="130"/>
      <c r="D114" s="130"/>
      <c r="F114" s="135"/>
      <c r="G114" s="133"/>
      <c r="H114" s="130"/>
      <c r="J114" s="130"/>
      <c r="L114" s="134"/>
      <c r="N114" s="130"/>
      <c r="P114" s="130"/>
    </row>
    <row r="115" spans="1:16" s="131" customFormat="1" x14ac:dyDescent="0.5">
      <c r="A115" s="128"/>
      <c r="B115" s="129"/>
      <c r="C115" s="130"/>
      <c r="D115" s="130"/>
      <c r="F115" s="135"/>
      <c r="G115" s="133"/>
      <c r="H115" s="130"/>
      <c r="J115" s="130"/>
      <c r="L115" s="134"/>
      <c r="N115" s="130"/>
      <c r="P115" s="130"/>
    </row>
    <row r="116" spans="1:16" s="131" customFormat="1" x14ac:dyDescent="0.5">
      <c r="A116" s="128"/>
      <c r="B116" s="129"/>
      <c r="C116" s="130"/>
      <c r="D116" s="130"/>
      <c r="F116" s="135"/>
      <c r="G116" s="133"/>
      <c r="H116" s="130"/>
      <c r="J116" s="130"/>
      <c r="L116" s="134"/>
      <c r="N116" s="130"/>
      <c r="P116" s="130"/>
    </row>
    <row r="117" spans="1:16" s="131" customFormat="1" x14ac:dyDescent="0.5">
      <c r="A117" s="128"/>
      <c r="B117" s="129"/>
      <c r="C117" s="130"/>
      <c r="D117" s="130"/>
      <c r="F117" s="135"/>
      <c r="G117" s="133"/>
      <c r="H117" s="130"/>
      <c r="J117" s="130"/>
      <c r="L117" s="134"/>
      <c r="N117" s="130"/>
      <c r="P117" s="130"/>
    </row>
    <row r="118" spans="1:16" s="131" customFormat="1" x14ac:dyDescent="0.5">
      <c r="A118" s="128"/>
      <c r="B118" s="129"/>
      <c r="C118" s="130"/>
      <c r="D118" s="130"/>
      <c r="F118" s="135"/>
      <c r="G118" s="133"/>
      <c r="H118" s="130"/>
      <c r="J118" s="130"/>
      <c r="L118" s="134"/>
      <c r="N118" s="130"/>
      <c r="P118" s="130"/>
    </row>
    <row r="119" spans="1:16" s="131" customFormat="1" x14ac:dyDescent="0.5">
      <c r="A119" s="128"/>
      <c r="B119" s="129"/>
      <c r="C119" s="130"/>
      <c r="D119" s="130"/>
      <c r="F119" s="135"/>
      <c r="G119" s="133"/>
      <c r="H119" s="130"/>
      <c r="J119" s="130"/>
      <c r="L119" s="134"/>
      <c r="N119" s="130"/>
      <c r="P119" s="130"/>
    </row>
    <row r="120" spans="1:16" s="131" customFormat="1" x14ac:dyDescent="0.5">
      <c r="A120" s="128"/>
      <c r="B120" s="129"/>
      <c r="C120" s="130"/>
      <c r="D120" s="130"/>
      <c r="F120" s="135"/>
      <c r="G120" s="133"/>
      <c r="H120" s="130"/>
      <c r="J120" s="130"/>
      <c r="L120" s="134"/>
      <c r="N120" s="130"/>
      <c r="P120" s="130"/>
    </row>
    <row r="121" spans="1:16" s="131" customFormat="1" x14ac:dyDescent="0.5">
      <c r="A121" s="128"/>
      <c r="B121" s="129"/>
      <c r="C121" s="130"/>
      <c r="D121" s="130"/>
      <c r="F121" s="135"/>
      <c r="G121" s="133"/>
      <c r="H121" s="130"/>
      <c r="J121" s="130"/>
      <c r="L121" s="134"/>
      <c r="N121" s="130"/>
      <c r="P121" s="130"/>
    </row>
    <row r="122" spans="1:16" s="131" customFormat="1" x14ac:dyDescent="0.5">
      <c r="A122" s="128"/>
      <c r="B122" s="129"/>
      <c r="C122" s="130"/>
      <c r="D122" s="130"/>
      <c r="F122" s="135"/>
      <c r="G122" s="133"/>
      <c r="H122" s="130"/>
      <c r="J122" s="130"/>
      <c r="L122" s="134"/>
      <c r="N122" s="130"/>
      <c r="P122" s="130"/>
    </row>
    <row r="123" spans="1:16" s="131" customFormat="1" x14ac:dyDescent="0.5">
      <c r="A123" s="128"/>
      <c r="B123" s="129"/>
      <c r="C123" s="130"/>
      <c r="D123" s="130"/>
      <c r="F123" s="135"/>
      <c r="G123" s="133"/>
      <c r="H123" s="130"/>
      <c r="J123" s="130"/>
      <c r="L123" s="134"/>
      <c r="N123" s="130"/>
      <c r="P123" s="130"/>
    </row>
    <row r="124" spans="1:16" s="131" customFormat="1" x14ac:dyDescent="0.5">
      <c r="A124" s="128"/>
      <c r="B124" s="129"/>
      <c r="C124" s="130"/>
      <c r="D124" s="130"/>
      <c r="F124" s="135"/>
      <c r="G124" s="133"/>
      <c r="H124" s="130"/>
      <c r="J124" s="130"/>
      <c r="L124" s="134"/>
      <c r="N124" s="130"/>
      <c r="P124" s="130"/>
    </row>
    <row r="125" spans="1:16" s="131" customFormat="1" x14ac:dyDescent="0.5">
      <c r="A125" s="128"/>
      <c r="B125" s="129"/>
      <c r="C125" s="130"/>
      <c r="D125" s="130"/>
      <c r="F125" s="135"/>
      <c r="G125" s="133"/>
      <c r="H125" s="130"/>
      <c r="J125" s="130"/>
      <c r="L125" s="134"/>
      <c r="N125" s="130"/>
      <c r="P125" s="130"/>
    </row>
    <row r="126" spans="1:16" s="131" customFormat="1" x14ac:dyDescent="0.5">
      <c r="A126" s="128"/>
      <c r="B126" s="129"/>
      <c r="C126" s="130"/>
      <c r="D126" s="130"/>
      <c r="F126" s="135"/>
      <c r="G126" s="133"/>
      <c r="H126" s="130"/>
      <c r="J126" s="130"/>
      <c r="L126" s="134"/>
      <c r="N126" s="130"/>
      <c r="P126" s="130"/>
    </row>
    <row r="127" spans="1:16" s="131" customFormat="1" x14ac:dyDescent="0.5">
      <c r="A127" s="128"/>
      <c r="B127" s="129"/>
      <c r="C127" s="130"/>
      <c r="D127" s="130"/>
      <c r="F127" s="135"/>
      <c r="G127" s="133"/>
      <c r="H127" s="130"/>
      <c r="J127" s="130"/>
      <c r="L127" s="134"/>
      <c r="N127" s="130"/>
      <c r="P127" s="130"/>
    </row>
    <row r="128" spans="1:16" s="131" customFormat="1" x14ac:dyDescent="0.5">
      <c r="A128" s="128"/>
      <c r="B128" s="129"/>
      <c r="C128" s="130"/>
      <c r="D128" s="130"/>
      <c r="F128" s="135"/>
      <c r="G128" s="133"/>
      <c r="H128" s="130"/>
      <c r="J128" s="130"/>
      <c r="L128" s="134"/>
      <c r="N128" s="130"/>
      <c r="P128" s="130"/>
    </row>
    <row r="129" spans="1:16" s="131" customFormat="1" x14ac:dyDescent="0.5">
      <c r="A129" s="128"/>
      <c r="B129" s="129"/>
      <c r="C129" s="130"/>
      <c r="D129" s="130"/>
      <c r="F129" s="135"/>
      <c r="G129" s="133"/>
      <c r="H129" s="130"/>
      <c r="J129" s="130"/>
      <c r="L129" s="134"/>
      <c r="N129" s="130"/>
      <c r="P129" s="130"/>
    </row>
    <row r="130" spans="1:16" s="131" customFormat="1" x14ac:dyDescent="0.5">
      <c r="A130" s="128"/>
      <c r="B130" s="129"/>
      <c r="C130" s="130"/>
      <c r="D130" s="130"/>
      <c r="F130" s="135"/>
      <c r="G130" s="133"/>
      <c r="H130" s="130"/>
      <c r="J130" s="130"/>
      <c r="L130" s="134"/>
      <c r="N130" s="130"/>
      <c r="P130" s="130"/>
    </row>
    <row r="131" spans="1:16" s="131" customFormat="1" x14ac:dyDescent="0.5">
      <c r="A131" s="128"/>
      <c r="B131" s="129"/>
      <c r="C131" s="130"/>
      <c r="D131" s="130"/>
      <c r="F131" s="135"/>
      <c r="G131" s="133"/>
      <c r="H131" s="130"/>
      <c r="J131" s="130"/>
      <c r="L131" s="134"/>
      <c r="N131" s="130"/>
      <c r="P131" s="130"/>
    </row>
    <row r="132" spans="1:16" s="131" customFormat="1" x14ac:dyDescent="0.5">
      <c r="A132" s="128"/>
      <c r="B132" s="129"/>
      <c r="C132" s="130"/>
      <c r="D132" s="130"/>
      <c r="F132" s="135"/>
      <c r="G132" s="133"/>
      <c r="H132" s="130"/>
      <c r="J132" s="130"/>
      <c r="L132" s="134"/>
      <c r="N132" s="130"/>
      <c r="P132" s="130"/>
    </row>
    <row r="133" spans="1:16" s="131" customFormat="1" x14ac:dyDescent="0.5">
      <c r="A133" s="128"/>
      <c r="B133" s="129"/>
      <c r="C133" s="130"/>
      <c r="D133" s="130"/>
      <c r="F133" s="135"/>
      <c r="G133" s="133"/>
      <c r="H133" s="130"/>
      <c r="J133" s="130"/>
      <c r="L133" s="134"/>
      <c r="N133" s="130"/>
      <c r="P133" s="130"/>
    </row>
    <row r="134" spans="1:16" s="131" customFormat="1" x14ac:dyDescent="0.5">
      <c r="A134" s="128"/>
      <c r="B134" s="129"/>
      <c r="C134" s="130"/>
      <c r="D134" s="130"/>
      <c r="F134" s="135"/>
      <c r="G134" s="133"/>
      <c r="H134" s="130"/>
      <c r="J134" s="130"/>
      <c r="L134" s="134"/>
      <c r="N134" s="130"/>
      <c r="P134" s="130"/>
    </row>
    <row r="135" spans="1:16" s="131" customFormat="1" x14ac:dyDescent="0.5">
      <c r="A135" s="128"/>
      <c r="B135" s="129"/>
      <c r="C135" s="130"/>
      <c r="D135" s="130"/>
      <c r="F135" s="135"/>
      <c r="G135" s="133"/>
      <c r="H135" s="130"/>
      <c r="J135" s="130"/>
      <c r="L135" s="134"/>
      <c r="N135" s="130"/>
      <c r="P135" s="130"/>
    </row>
    <row r="136" spans="1:16" s="131" customFormat="1" x14ac:dyDescent="0.5">
      <c r="A136" s="128"/>
      <c r="B136" s="129"/>
      <c r="C136" s="130"/>
      <c r="D136" s="130"/>
      <c r="F136" s="135"/>
      <c r="G136" s="133"/>
      <c r="H136" s="130"/>
      <c r="J136" s="130"/>
      <c r="L136" s="134"/>
      <c r="N136" s="130"/>
      <c r="P136" s="130"/>
    </row>
    <row r="137" spans="1:16" s="131" customFormat="1" x14ac:dyDescent="0.5">
      <c r="A137" s="128"/>
      <c r="B137" s="129"/>
      <c r="C137" s="130"/>
      <c r="D137" s="130"/>
      <c r="F137" s="135"/>
      <c r="G137" s="133"/>
      <c r="H137" s="130"/>
      <c r="J137" s="130"/>
      <c r="L137" s="134"/>
      <c r="N137" s="130"/>
      <c r="P137" s="130"/>
    </row>
    <row r="138" spans="1:16" s="131" customFormat="1" x14ac:dyDescent="0.5">
      <c r="A138" s="128"/>
      <c r="B138" s="129"/>
      <c r="C138" s="130"/>
      <c r="D138" s="130"/>
      <c r="F138" s="135"/>
      <c r="G138" s="133"/>
      <c r="H138" s="130"/>
      <c r="J138" s="130"/>
      <c r="L138" s="134"/>
      <c r="N138" s="130"/>
      <c r="P138" s="130"/>
    </row>
    <row r="139" spans="1:16" s="131" customFormat="1" x14ac:dyDescent="0.5">
      <c r="A139" s="128"/>
      <c r="B139" s="129"/>
      <c r="C139" s="130"/>
      <c r="D139" s="130"/>
      <c r="F139" s="135"/>
      <c r="G139" s="133"/>
      <c r="H139" s="130"/>
      <c r="J139" s="130"/>
      <c r="L139" s="134"/>
      <c r="N139" s="130"/>
      <c r="P139" s="130"/>
    </row>
    <row r="140" spans="1:16" s="131" customFormat="1" x14ac:dyDescent="0.5">
      <c r="A140" s="128"/>
      <c r="B140" s="129"/>
      <c r="C140" s="130"/>
      <c r="D140" s="130"/>
      <c r="F140" s="135"/>
      <c r="G140" s="133"/>
      <c r="H140" s="130"/>
      <c r="J140" s="130"/>
      <c r="L140" s="134"/>
      <c r="N140" s="130"/>
      <c r="P140" s="130"/>
    </row>
    <row r="141" spans="1:16" s="131" customFormat="1" x14ac:dyDescent="0.5">
      <c r="A141" s="128"/>
      <c r="B141" s="129"/>
      <c r="C141" s="130"/>
      <c r="D141" s="130"/>
      <c r="F141" s="135"/>
      <c r="G141" s="133"/>
      <c r="H141" s="130"/>
      <c r="J141" s="130"/>
      <c r="L141" s="134"/>
      <c r="N141" s="130"/>
      <c r="P141" s="130"/>
    </row>
    <row r="142" spans="1:16" s="131" customFormat="1" x14ac:dyDescent="0.5">
      <c r="A142" s="128"/>
      <c r="B142" s="129"/>
      <c r="C142" s="130"/>
      <c r="D142" s="130"/>
      <c r="F142" s="135"/>
      <c r="G142" s="133"/>
      <c r="H142" s="130"/>
      <c r="J142" s="130"/>
      <c r="L142" s="134"/>
      <c r="N142" s="130"/>
      <c r="P142" s="130"/>
    </row>
    <row r="143" spans="1:16" s="131" customFormat="1" x14ac:dyDescent="0.5">
      <c r="A143" s="128"/>
      <c r="B143" s="129"/>
      <c r="C143" s="130"/>
      <c r="D143" s="130"/>
      <c r="F143" s="135"/>
      <c r="G143" s="133"/>
      <c r="H143" s="130"/>
      <c r="J143" s="130"/>
      <c r="L143" s="134"/>
      <c r="N143" s="130"/>
      <c r="P143" s="130"/>
    </row>
    <row r="144" spans="1:16" s="131" customFormat="1" x14ac:dyDescent="0.5">
      <c r="A144" s="128"/>
      <c r="B144" s="129"/>
      <c r="C144" s="130"/>
      <c r="D144" s="130"/>
      <c r="F144" s="135"/>
      <c r="G144" s="133"/>
      <c r="H144" s="130"/>
      <c r="J144" s="130"/>
      <c r="L144" s="134"/>
      <c r="N144" s="130"/>
      <c r="P144" s="130"/>
    </row>
    <row r="145" spans="1:16" s="131" customFormat="1" x14ac:dyDescent="0.5">
      <c r="A145" s="128"/>
      <c r="B145" s="129"/>
      <c r="C145" s="130"/>
      <c r="D145" s="130"/>
      <c r="F145" s="135"/>
      <c r="G145" s="133"/>
      <c r="H145" s="130"/>
      <c r="J145" s="130"/>
      <c r="L145" s="134"/>
      <c r="N145" s="130"/>
      <c r="P145" s="130"/>
    </row>
    <row r="146" spans="1:16" s="131" customFormat="1" x14ac:dyDescent="0.5">
      <c r="A146" s="128"/>
      <c r="B146" s="129"/>
      <c r="C146" s="130"/>
      <c r="D146" s="130"/>
      <c r="F146" s="135"/>
      <c r="G146" s="133"/>
      <c r="H146" s="130"/>
      <c r="J146" s="130"/>
      <c r="L146" s="134"/>
      <c r="N146" s="130"/>
      <c r="P146" s="130"/>
    </row>
    <row r="147" spans="1:16" s="131" customFormat="1" x14ac:dyDescent="0.5">
      <c r="A147" s="128"/>
      <c r="B147" s="129"/>
      <c r="C147" s="130"/>
      <c r="D147" s="130"/>
      <c r="F147" s="135"/>
      <c r="G147" s="133"/>
      <c r="H147" s="130"/>
      <c r="J147" s="130"/>
      <c r="L147" s="134"/>
      <c r="N147" s="130"/>
      <c r="P147" s="130"/>
    </row>
    <row r="148" spans="1:16" s="131" customFormat="1" x14ac:dyDescent="0.5">
      <c r="A148" s="128"/>
      <c r="B148" s="129"/>
      <c r="C148" s="130"/>
      <c r="D148" s="130"/>
      <c r="F148" s="135"/>
      <c r="G148" s="133"/>
      <c r="H148" s="130"/>
      <c r="J148" s="130"/>
      <c r="L148" s="134"/>
      <c r="N148" s="130"/>
      <c r="P148" s="130"/>
    </row>
    <row r="149" spans="1:16" s="131" customFormat="1" x14ac:dyDescent="0.5">
      <c r="A149" s="128"/>
      <c r="B149" s="129"/>
      <c r="C149" s="130"/>
      <c r="D149" s="130"/>
      <c r="F149" s="135"/>
      <c r="G149" s="133"/>
      <c r="H149" s="130"/>
      <c r="J149" s="130"/>
      <c r="L149" s="134"/>
      <c r="N149" s="130"/>
      <c r="P149" s="130"/>
    </row>
    <row r="150" spans="1:16" s="131" customFormat="1" x14ac:dyDescent="0.5">
      <c r="A150" s="128"/>
      <c r="B150" s="129"/>
      <c r="C150" s="130"/>
      <c r="D150" s="130"/>
      <c r="F150" s="135"/>
      <c r="G150" s="133"/>
      <c r="H150" s="130"/>
      <c r="J150" s="130"/>
      <c r="L150" s="134"/>
      <c r="N150" s="130"/>
      <c r="P150" s="130"/>
    </row>
  </sheetData>
  <mergeCells count="17">
    <mergeCell ref="A49:B49"/>
    <mergeCell ref="A7:B7"/>
    <mergeCell ref="A17:B17"/>
    <mergeCell ref="A21:B21"/>
    <mergeCell ref="A42:B42"/>
    <mergeCell ref="A46:B46"/>
    <mergeCell ref="A48:B48"/>
    <mergeCell ref="A3:B5"/>
    <mergeCell ref="C3:C5"/>
    <mergeCell ref="D3:Q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5433070866141736" right="0.27559055118110237" top="0.82677165354330717" bottom="0.31496062992125984" header="0.39370078740157483" footer="0"/>
  <pageSetup paperSize="9" scale="120" orientation="landscape" r:id="rId1"/>
  <headerFooter alignWithMargins="0">
    <oddHeader>&amp;R&amp;"TH SarabunPSK,Bold"&amp;12สผ. (C.2-1-3-ปริญญาตรี)</oddHeader>
    <oddFooter>&amp;L&amp;"TH SarabunPSK,Regular"&amp;6&amp;K00+000&amp;Z&amp;F</oddFooter>
  </headerFooter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AUN-QA-11-4-1_adj</vt:lpstr>
      <vt:lpstr>AUN-QA-11-4-2_adj</vt:lpstr>
      <vt:lpstr>AUN-QA-11-4-3_adj</vt:lpstr>
      <vt:lpstr>'AUN-QA-11-4-2_adj'!Print_Area</vt:lpstr>
      <vt:lpstr>'AUN-QA-11-4-3_adj'!Print_Area</vt:lpstr>
      <vt:lpstr>'AUN-QA-11-4-1_adj'!Print_Titles</vt:lpstr>
      <vt:lpstr>'AUN-QA-11-4-2_adj'!Print_Titles</vt:lpstr>
      <vt:lpstr>'AUN-QA-11-4-3_adj'!Print_Titles</vt:lpstr>
    </vt:vector>
  </TitlesOfParts>
  <Company>SUT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Users</dc:creator>
  <cp:lastModifiedBy>USER</cp:lastModifiedBy>
  <cp:lastPrinted>2016-08-09T04:50:14Z</cp:lastPrinted>
  <dcterms:created xsi:type="dcterms:W3CDTF">2010-04-23T02:06:53Z</dcterms:created>
  <dcterms:modified xsi:type="dcterms:W3CDTF">2016-08-09T06:11:23Z</dcterms:modified>
</cp:coreProperties>
</file>